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01.08 на сайт" sheetId="1" r:id="rId1"/>
  </sheets>
  <definedNames>
    <definedName name="Z_6ACF3938_4F94_4C45_B738_BB373F9D00A7_.wvu.PrintArea" localSheetId="0" hidden="1">'01.08 на сайт'!$A$1:$S$107</definedName>
    <definedName name="Z_6ACF3938_4F94_4C45_B738_BB373F9D00A7_.wvu.PrintTitles" localSheetId="0" hidden="1">'01.08 на сайт'!$3:$5</definedName>
    <definedName name="Z_6ACF3938_4F94_4C45_B738_BB373F9D00A7_.wvu.Rows" localSheetId="0" hidden="1">'01.08 на сайт'!$8:$8,'01.08 на сайт'!$10:$10,'01.08 на сайт'!$12:$12,'01.08 на сайт'!$14:$14,'01.08 на сайт'!$16:$16,'01.08 на сайт'!$18:$18,'01.08 на сайт'!$20:$20,'01.08 на сайт'!$22:$22,'01.08 на сайт'!$25:$25,'01.08 на сайт'!$28:$28</definedName>
    <definedName name="Z_B1A686FD_B416_40FE_84A4_8CA55E7A485E_.wvu.PrintArea" localSheetId="0" hidden="1">'01.08 на сайт'!$A$1:$S$107</definedName>
    <definedName name="Z_B1A686FD_B416_40FE_84A4_8CA55E7A485E_.wvu.PrintTitles" localSheetId="0" hidden="1">'01.08 на сайт'!$3:$5</definedName>
    <definedName name="Z_B1A686FD_B416_40FE_84A4_8CA55E7A485E_.wvu.Rows" localSheetId="0" hidden="1">'01.08 на сайт'!$8:$8,'01.08 на сайт'!$10:$10,'01.08 на сайт'!$12:$12,'01.08 на сайт'!$14:$14,'01.08 на сайт'!$16:$16,'01.08 на сайт'!$18:$18,'01.08 на сайт'!$20:$20,'01.08 на сайт'!$22:$22,'01.08 на сайт'!$25:$25,'01.08 на сайт'!$28:$28</definedName>
    <definedName name="_xlnm.Print_Titles" localSheetId="0">'01.08 на сайт'!$3:$5</definedName>
    <definedName name="_xlnm.Print_Area" localSheetId="0">'01.08 на сайт'!$A$1:$S$107</definedName>
  </definedNames>
  <calcPr calcId="145621"/>
</workbook>
</file>

<file path=xl/calcChain.xml><?xml version="1.0" encoding="utf-8"?>
<calcChain xmlns="http://schemas.openxmlformats.org/spreadsheetml/2006/main">
  <c r="I104" i="1" l="1"/>
  <c r="O104" i="1" s="1"/>
  <c r="O103" i="1" s="1"/>
  <c r="P103" i="1"/>
  <c r="P105" i="1" s="1"/>
  <c r="P106" i="1" s="1"/>
  <c r="M103" i="1"/>
  <c r="L103" i="1"/>
  <c r="L105" i="1" s="1"/>
  <c r="L106" i="1" s="1"/>
  <c r="K103" i="1"/>
  <c r="K105" i="1" s="1"/>
  <c r="K106" i="1" s="1"/>
  <c r="J103" i="1"/>
  <c r="J105" i="1" s="1"/>
  <c r="J106" i="1" s="1"/>
  <c r="M101" i="1"/>
  <c r="M100" i="1"/>
  <c r="M98" i="1"/>
  <c r="M96" i="1"/>
  <c r="M95" i="1"/>
  <c r="R94" i="1"/>
  <c r="Q94" i="1"/>
  <c r="M94" i="1"/>
  <c r="N94" i="1" s="1"/>
  <c r="Q93" i="1"/>
  <c r="P93" i="1"/>
  <c r="I93" i="1"/>
  <c r="R93" i="1" s="1"/>
  <c r="P91" i="1"/>
  <c r="L91" i="1"/>
  <c r="K91" i="1"/>
  <c r="J91" i="1"/>
  <c r="Q90" i="1"/>
  <c r="M90" i="1"/>
  <c r="N90" i="1" s="1"/>
  <c r="Q89" i="1"/>
  <c r="O89" i="1"/>
  <c r="M89" i="1"/>
  <c r="R89" i="1" s="1"/>
  <c r="O88" i="1"/>
  <c r="M88" i="1"/>
  <c r="R88" i="1" s="1"/>
  <c r="I88" i="1"/>
  <c r="Q88" i="1" s="1"/>
  <c r="M87" i="1"/>
  <c r="M91" i="1" s="1"/>
  <c r="I87" i="1"/>
  <c r="I91" i="1" s="1"/>
  <c r="P86" i="1"/>
  <c r="L86" i="1"/>
  <c r="K86" i="1"/>
  <c r="J78" i="1"/>
  <c r="I78" i="1" s="1"/>
  <c r="R70" i="1"/>
  <c r="O70" i="1"/>
  <c r="M70" i="1"/>
  <c r="M86" i="1" s="1"/>
  <c r="I70" i="1"/>
  <c r="P69" i="1"/>
  <c r="L69" i="1"/>
  <c r="K69" i="1"/>
  <c r="J69" i="1"/>
  <c r="R67" i="1"/>
  <c r="O67" i="1"/>
  <c r="O69" i="1" s="1"/>
  <c r="M67" i="1"/>
  <c r="M69" i="1" s="1"/>
  <c r="I67" i="1"/>
  <c r="Q67" i="1" s="1"/>
  <c r="Q69" i="1" s="1"/>
  <c r="P66" i="1"/>
  <c r="P92" i="1" s="1"/>
  <c r="L66" i="1"/>
  <c r="L92" i="1" s="1"/>
  <c r="K66" i="1"/>
  <c r="K92" i="1" s="1"/>
  <c r="J66" i="1"/>
  <c r="I64" i="1"/>
  <c r="O64" i="1" s="1"/>
  <c r="M63" i="1"/>
  <c r="R62" i="1"/>
  <c r="M62" i="1"/>
  <c r="I62" i="1"/>
  <c r="I66" i="1" s="1"/>
  <c r="L61" i="1"/>
  <c r="P60" i="1"/>
  <c r="P61" i="1" s="1"/>
  <c r="N60" i="1"/>
  <c r="M60" i="1"/>
  <c r="L60" i="1"/>
  <c r="K60" i="1"/>
  <c r="K61" i="1" s="1"/>
  <c r="J60" i="1"/>
  <c r="J61" i="1" s="1"/>
  <c r="R59" i="1"/>
  <c r="Q58" i="1"/>
  <c r="Q60" i="1" s="1"/>
  <c r="O58" i="1"/>
  <c r="O60" i="1" s="1"/>
  <c r="N58" i="1"/>
  <c r="I58" i="1"/>
  <c r="I60" i="1" s="1"/>
  <c r="P57" i="1"/>
  <c r="L57" i="1"/>
  <c r="K57" i="1"/>
  <c r="J57" i="1"/>
  <c r="R56" i="1"/>
  <c r="Q56" i="1"/>
  <c r="P55" i="1"/>
  <c r="R55" i="1" s="1"/>
  <c r="M55" i="1"/>
  <c r="R54" i="1"/>
  <c r="Q54" i="1"/>
  <c r="R53" i="1"/>
  <c r="P53" i="1"/>
  <c r="M53" i="1"/>
  <c r="R52" i="1"/>
  <c r="Q52" i="1"/>
  <c r="R51" i="1"/>
  <c r="P51" i="1"/>
  <c r="M51" i="1"/>
  <c r="Q51" i="1" s="1"/>
  <c r="R50" i="1"/>
  <c r="Q50" i="1"/>
  <c r="P49" i="1"/>
  <c r="R49" i="1" s="1"/>
  <c r="M49" i="1"/>
  <c r="Q49" i="1" s="1"/>
  <c r="M48" i="1"/>
  <c r="J48" i="1"/>
  <c r="I48" i="1"/>
  <c r="O48" i="1" s="1"/>
  <c r="N47" i="1"/>
  <c r="M47" i="1"/>
  <c r="I47" i="1"/>
  <c r="Q47" i="1" s="1"/>
  <c r="R46" i="1"/>
  <c r="Q46" i="1"/>
  <c r="Q45" i="1"/>
  <c r="P45" i="1"/>
  <c r="M45" i="1"/>
  <c r="R45" i="1" s="1"/>
  <c r="R44" i="1"/>
  <c r="Q44" i="1"/>
  <c r="P43" i="1"/>
  <c r="M43" i="1"/>
  <c r="R43" i="1" s="1"/>
  <c r="R42" i="1"/>
  <c r="Q42" i="1"/>
  <c r="P41" i="1"/>
  <c r="M41" i="1"/>
  <c r="R41" i="1" s="1"/>
  <c r="R40" i="1"/>
  <c r="Q40" i="1"/>
  <c r="Q39" i="1"/>
  <c r="P39" i="1"/>
  <c r="M39" i="1"/>
  <c r="R39" i="1" s="1"/>
  <c r="R38" i="1"/>
  <c r="Q38" i="1"/>
  <c r="Q37" i="1"/>
  <c r="P37" i="1"/>
  <c r="M37" i="1"/>
  <c r="R37" i="1" s="1"/>
  <c r="R36" i="1"/>
  <c r="Q36" i="1"/>
  <c r="R35" i="1"/>
  <c r="Q35" i="1"/>
  <c r="Q34" i="1"/>
  <c r="P34" i="1"/>
  <c r="M34" i="1"/>
  <c r="R34" i="1" s="1"/>
  <c r="R33" i="1"/>
  <c r="Q33" i="1"/>
  <c r="Q32" i="1"/>
  <c r="P32" i="1"/>
  <c r="M32" i="1"/>
  <c r="J31" i="1"/>
  <c r="P30" i="1"/>
  <c r="I30" i="1"/>
  <c r="R30" i="1" s="1"/>
  <c r="L29" i="1"/>
  <c r="K29" i="1"/>
  <c r="J29" i="1"/>
  <c r="R28" i="1"/>
  <c r="Q28" i="1"/>
  <c r="Q27" i="1"/>
  <c r="M27" i="1"/>
  <c r="R27" i="1" s="1"/>
  <c r="P26" i="1"/>
  <c r="P29" i="1" s="1"/>
  <c r="I26" i="1"/>
  <c r="R25" i="1"/>
  <c r="Q25" i="1"/>
  <c r="R24" i="1"/>
  <c r="Q24" i="1"/>
  <c r="P23" i="1"/>
  <c r="M23" i="1"/>
  <c r="R23" i="1" s="1"/>
  <c r="R22" i="1"/>
  <c r="Q22" i="1"/>
  <c r="P21" i="1"/>
  <c r="M21" i="1"/>
  <c r="R21" i="1" s="1"/>
  <c r="R20" i="1"/>
  <c r="Q20" i="1"/>
  <c r="Q19" i="1"/>
  <c r="P19" i="1"/>
  <c r="M19" i="1"/>
  <c r="R19" i="1" s="1"/>
  <c r="R18" i="1"/>
  <c r="Q18" i="1"/>
  <c r="Q17" i="1"/>
  <c r="P17" i="1"/>
  <c r="M17" i="1"/>
  <c r="R17" i="1" s="1"/>
  <c r="R16" i="1"/>
  <c r="Q16" i="1"/>
  <c r="P15" i="1"/>
  <c r="M15" i="1"/>
  <c r="R15" i="1" s="1"/>
  <c r="R14" i="1"/>
  <c r="Q14" i="1"/>
  <c r="P13" i="1"/>
  <c r="M13" i="1"/>
  <c r="R13" i="1" s="1"/>
  <c r="R12" i="1"/>
  <c r="Q12" i="1"/>
  <c r="Q11" i="1"/>
  <c r="P11" i="1"/>
  <c r="M11" i="1"/>
  <c r="R11" i="1" s="1"/>
  <c r="R10" i="1"/>
  <c r="Q10" i="1"/>
  <c r="Q9" i="1"/>
  <c r="P9" i="1"/>
  <c r="M9" i="1"/>
  <c r="R9" i="1" s="1"/>
  <c r="R8" i="1"/>
  <c r="Q8" i="1"/>
  <c r="P7" i="1"/>
  <c r="M7" i="1"/>
  <c r="R7" i="1" s="1"/>
  <c r="Q6" i="1"/>
  <c r="P6" i="1"/>
  <c r="I6" i="1"/>
  <c r="R6" i="1" s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Q26" i="1" l="1"/>
  <c r="Q29" i="1" s="1"/>
  <c r="I29" i="1"/>
  <c r="I92" i="1"/>
  <c r="L107" i="1"/>
  <c r="M6" i="1"/>
  <c r="O6" i="1" s="1"/>
  <c r="N62" i="1"/>
  <c r="M66" i="1"/>
  <c r="M92" i="1" s="1"/>
  <c r="N78" i="1"/>
  <c r="R78" i="1"/>
  <c r="Q78" i="1"/>
  <c r="O78" i="1"/>
  <c r="O86" i="1" s="1"/>
  <c r="Q13" i="1"/>
  <c r="Q21" i="1"/>
  <c r="R32" i="1"/>
  <c r="M30" i="1"/>
  <c r="O30" i="1" s="1"/>
  <c r="O57" i="1" s="1"/>
  <c r="Q41" i="1"/>
  <c r="Q53" i="1"/>
  <c r="I61" i="1"/>
  <c r="P59" i="1"/>
  <c r="Q59" i="1" s="1"/>
  <c r="R60" i="1"/>
  <c r="O62" i="1"/>
  <c r="O66" i="1" s="1"/>
  <c r="P107" i="1"/>
  <c r="R66" i="1"/>
  <c r="N26" i="1"/>
  <c r="Q64" i="1"/>
  <c r="N64" i="1"/>
  <c r="R64" i="1"/>
  <c r="I86" i="1"/>
  <c r="R91" i="1"/>
  <c r="N91" i="1"/>
  <c r="M105" i="1"/>
  <c r="M106" i="1" s="1"/>
  <c r="Q7" i="1"/>
  <c r="Q15" i="1"/>
  <c r="Q23" i="1"/>
  <c r="R26" i="1"/>
  <c r="I57" i="1"/>
  <c r="Q30" i="1"/>
  <c r="Q57" i="1" s="1"/>
  <c r="Q61" i="1" s="1"/>
  <c r="I31" i="1"/>
  <c r="M31" i="1"/>
  <c r="Q43" i="1"/>
  <c r="R47" i="1"/>
  <c r="O47" i="1"/>
  <c r="N48" i="1"/>
  <c r="Q48" i="1"/>
  <c r="R48" i="1"/>
  <c r="Q55" i="1"/>
  <c r="K107" i="1"/>
  <c r="J86" i="1"/>
  <c r="J92" i="1" s="1"/>
  <c r="J107" i="1" s="1"/>
  <c r="O87" i="1"/>
  <c r="O90" i="1"/>
  <c r="M93" i="1"/>
  <c r="O93" i="1" s="1"/>
  <c r="O105" i="1" s="1"/>
  <c r="O106" i="1" s="1"/>
  <c r="O94" i="1"/>
  <c r="I103" i="1"/>
  <c r="Q104" i="1"/>
  <c r="Q103" i="1" s="1"/>
  <c r="Q105" i="1" s="1"/>
  <c r="Q106" i="1" s="1"/>
  <c r="N6" i="1"/>
  <c r="R58" i="1"/>
  <c r="Q62" i="1"/>
  <c r="Q66" i="1" s="1"/>
  <c r="N67" i="1"/>
  <c r="I69" i="1"/>
  <c r="N70" i="1"/>
  <c r="Q87" i="1"/>
  <c r="Q91" i="1" s="1"/>
  <c r="N88" i="1"/>
  <c r="N89" i="1" s="1"/>
  <c r="N93" i="1"/>
  <c r="R104" i="1"/>
  <c r="R87" i="1"/>
  <c r="R90" i="1"/>
  <c r="M26" i="1"/>
  <c r="M29" i="1" s="1"/>
  <c r="Q70" i="1"/>
  <c r="N87" i="1"/>
  <c r="M107" i="1" l="1"/>
  <c r="R92" i="1"/>
  <c r="N92" i="1"/>
  <c r="O91" i="1"/>
  <c r="R61" i="1"/>
  <c r="Q86" i="1"/>
  <c r="O92" i="1"/>
  <c r="O26" i="1"/>
  <c r="O29" i="1" s="1"/>
  <c r="O61" i="1" s="1"/>
  <c r="O31" i="1"/>
  <c r="R31" i="1"/>
  <c r="Q31" i="1"/>
  <c r="N31" i="1"/>
  <c r="M57" i="1"/>
  <c r="M61" i="1" s="1"/>
  <c r="N61" i="1" s="1"/>
  <c r="N30" i="1"/>
  <c r="Q92" i="1"/>
  <c r="Q107" i="1" s="1"/>
  <c r="I105" i="1"/>
  <c r="R103" i="1"/>
  <c r="N103" i="1"/>
  <c r="N66" i="1"/>
  <c r="R29" i="1"/>
  <c r="N29" i="1"/>
  <c r="R69" i="1"/>
  <c r="N69" i="1"/>
  <c r="N57" i="1"/>
  <c r="R57" i="1"/>
  <c r="R86" i="1"/>
  <c r="N86" i="1"/>
  <c r="O107" i="1" l="1"/>
  <c r="R105" i="1"/>
  <c r="N105" i="1"/>
  <c r="I106" i="1"/>
  <c r="I107" i="1" l="1"/>
  <c r="R106" i="1"/>
  <c r="N106" i="1"/>
  <c r="R107" i="1" l="1"/>
  <c r="N107" i="1"/>
</calcChain>
</file>

<file path=xl/sharedStrings.xml><?xml version="1.0" encoding="utf-8"?>
<sst xmlns="http://schemas.openxmlformats.org/spreadsheetml/2006/main" count="712" uniqueCount="164">
  <si>
    <t>Информация по исполнению бюджета МО ГО «Сыктывкар» в рамках национальных (региональных) проектов по состоянию на 01.08.2025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</si>
  <si>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</si>
  <si>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</si>
  <si>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</si>
  <si>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</si>
  <si>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</si>
  <si>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</si>
  <si>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</si>
  <si>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</si>
  <si>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</si>
  <si>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</si>
  <si>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</si>
  <si>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</si>
  <si>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</si>
  <si>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</si>
  <si>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</si>
  <si>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</si>
  <si>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</si>
  <si>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</si>
  <si>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</si>
  <si>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</si>
  <si>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 xml:space="preserve">Федеральный бюджет 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</si>
  <si>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</si>
  <si>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</si>
  <si>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</si>
  <si>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</si>
  <si>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</si>
  <si>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</si>
  <si>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</si>
  <si>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</si>
  <si>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</si>
  <si>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</si>
  <si>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№ ИДЖ-1 от 14.02.2025
(в ред. ДС № 2 от 25.06.2025)</t>
  </si>
  <si>
    <t>Министерство строительства и жилищно-коммунального хозяйства РК</t>
  </si>
  <si>
    <t>УДИТиС АМО ГО "Сыктывкар"</t>
  </si>
  <si>
    <t>1) ул. Карьерная</t>
  </si>
  <si>
    <t>х</t>
  </si>
  <si>
    <t>СМР - до 30.09.2025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</si>
  <si>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</si>
  <si>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</si>
  <si>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</si>
  <si>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</si>
  <si>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</si>
  <si>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</si>
  <si>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До 31.08.2025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</si>
  <si>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</si>
  <si>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</si>
  <si>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</si>
  <si>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</si>
  <si>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</si>
  <si>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</si>
  <si>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</si>
  <si>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До 30.08.2025</t>
  </si>
  <si>
    <t>МК № 40/2025 от 16.06.2025 м/ду УДИТиС и ООО "ДорИнвест"</t>
  </si>
  <si>
    <t>10) Автомобильная дорога "Подъезд к с/т м. Дырнос"</t>
  </si>
  <si>
    <t>Повторный аукцион от 22.07.2025 признан не состоявшимся, не подано ни одной заявки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</si>
  <si>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</si>
  <si>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</si>
  <si>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</si>
  <si>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</si>
  <si>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</si>
  <si>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</si>
  <si>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</si>
  <si>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</si>
  <si>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 xml:space="preserve"> № 87701000-1-2025-013 от 22.01.2025 (в ред. ДС № 87701000-1-2025-013/2 от 20.06.2025)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</si>
  <si>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</si>
  <si>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</si>
  <si>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</si>
  <si>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До 31.10.2025</t>
  </si>
  <si>
    <t>МК № 16-25 от 21.03.2025 м/ду УЖКХ и ООО "Стройкомплект"</t>
  </si>
  <si>
    <t>2) двор по ул. Петрозаводская, д. 56</t>
  </si>
  <si>
    <t>До 31.10.2025 
(детская площадка - до 30.09.2025)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</si>
  <si>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</si>
  <si>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</si>
  <si>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</si>
  <si>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</si>
  <si>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</si>
  <si>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</si>
  <si>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</si>
  <si>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</si>
  <si>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</si>
  <si>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</si>
  <si>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</si>
  <si>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</si>
  <si>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</si>
  <si>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</si>
  <si>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</si>
  <si>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инфраструктуры" (Республика Коми")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</si>
  <si>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</si>
  <si>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</si>
  <si>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</si>
  <si>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№ 87701000-1-2025-026 от 24.07.2025</t>
  </si>
  <si>
    <t>УАГСиЗ АМО ГО "Сыктывкар"</t>
  </si>
  <si>
    <t>1) Напорный канализационный коллектор от п.г.т. Краснозатонский до ЛДК</t>
  </si>
  <si>
    <t>Объемы финансирования уточнены с учетом продления проекта до 2027 г.
Объявлен электронный конкурс на выполнение СМР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</si>
  <si>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</si>
  <si>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</si>
  <si>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</si>
  <si>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</si>
  <si>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</si>
  <si>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 xml:space="preserve">№ 87701000-1-2025-019 от 21.03.2025 </t>
  </si>
  <si>
    <t>Комитет по молодежной политике РК</t>
  </si>
  <si>
    <t>УО АМО ГО "Сыктывкар"</t>
  </si>
  <si>
    <t xml:space="preserve">В рамках реализации проекта на базе муниципального автономного учреждения «Молодежный центр г. Сыктывкара» будут созданы помещения для реализации молодежной политики, отвечающие требованиям, предъявляемым к молодежным центрам. 
Заключены договора на ремонтные работы 1 и 2 этажей здания по адресу: ул. Коммунистическая, 51, договор на строительный контроль, а также договор на приобретение расходных материалов.
</t>
  </si>
  <si>
    <t>МАУ "Молодежный центр г. Сыктывкара"</t>
  </si>
  <si>
    <t xml:space="preserve">№ РДМ-1 от 23.05.2025 </t>
  </si>
  <si>
    <t>Заключены прямые договоры на приобретение оборудования, техники, мебели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</si>
  <si>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</si>
  <si>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</si>
  <si>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</si>
  <si>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№ 87701000-12025-023 от 21.03.2026</t>
  </si>
  <si>
    <t xml:space="preserve">Планируется приобрести материалы и оборудование для муниципального автономного учреждения «Молодежный центр г. Сыктывкара».
Договоры на реализацию мероприятий данного проекта заключены.
Получена и оплачена техника и материалы на сумму 2 516,1 тыс.руб.
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</si>
  <si>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</si>
  <si>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</si>
  <si>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</si>
  <si>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</si>
  <si>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</si>
  <si>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1) ГИМНАЗИЯ ИМЕНИ А.С.ПУШКИНА г. Сыктывкара</t>
  </si>
  <si>
    <t xml:space="preserve">Выполнение работ по капитальному ремонту зданий общеобразовательных организаций.
Договоры на реализацию данного проекта заключены.
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</si>
  <si>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</si>
  <si>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</si>
  <si>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</si>
  <si>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</si>
  <si>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</si>
  <si>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</si>
  <si>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№ 09-1КАП/2025 от 21.01.2025</t>
  </si>
  <si>
    <t xml:space="preserve">Укрепление материально-технической базы и создание безопасных условий в организациях в сфере образования
Договоры на реализацию данного проекта заключены.
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</si>
  <si>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</si>
  <si>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</si>
  <si>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</si>
  <si>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</si>
  <si>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</si>
  <si>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</si>
  <si>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№ 87701000-1-2025-005 от 21.01.2025</t>
  </si>
  <si>
    <t>Региональный проект не требует контрактации (реализуется путем предоставления денежных выплат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</si>
  <si>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</si>
  <si>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>№ 87701000-1-2025-006 от 21.01.2025</t>
  </si>
  <si>
    <t xml:space="preserve">Ежемесячное денежное вознаграждение за классное руководство педагогическим работникам </t>
  </si>
  <si>
    <t>№ 87701000-1-2025-001 от 21.01.2025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</si>
  <si>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</si>
  <si>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</si>
  <si>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</si>
  <si>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</si>
  <si>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</si>
  <si>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</si>
  <si>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№ 87701000-1-2025-009 от 28.01.2025</t>
  </si>
  <si>
    <t>Министерство культуры и архивного дела РК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</si>
  <si>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</si>
  <si>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</si>
  <si>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 xml:space="preserve">Создание модельной библиотеки на базе библиотеки – филиала № 20 МБУК «Централизованная библиотечная система» (расположенной по адресу: г. Сыктывкар, Октябрьский пр., д. 118). Планируется проведение текущего ремонта библиотеки, приобретение офисного и  интерактивного оборудования, мебели, книг.
Договоры на реализацию данного проекта заключены.
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</si>
  <si>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</si>
  <si>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</si>
  <si>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</si>
  <si>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</si>
  <si>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</si>
  <si>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</si>
  <si>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</si>
  <si>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</si>
  <si>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</si>
  <si>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№ 87701000-1-2025-016 от 11.02.2025</t>
  </si>
  <si>
    <t>МБУДО "Детская музыкальная школа пгт. В. Максаковка" (6 контрактов)</t>
  </si>
  <si>
    <t>Приобретено 2 баяна, 1 домра, 1 комплект музыкального оборудования,  1 методическое пособие и  3 пианино 
(23.05.2025 поставка завершена 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</si>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</sst>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%"/>
    <numFmt numFmtId="165" formatCode="#,##0.00&quot;р.&quot;"/>
    <numFmt numFmtId="166" formatCode="#,##0.0,"/>
    <numFmt numFmtId="167" formatCode="#,##0.00,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0" fillId="0" borderId="0"/>
    <xf numFmtId="0" fontId="20" fillId="0" borderId="0"/>
    <xf numFmtId="4" fontId="21" fillId="7" borderId="14">
      <alignment horizontal="right" shrinkToFit="1"/>
    </xf>
    <xf numFmtId="4" fontId="21" fillId="7" borderId="15">
      <alignment horizontal="right" shrinkToFit="1"/>
    </xf>
    <xf numFmtId="4" fontId="21" fillId="7" borderId="14">
      <alignment horizontal="right" shrinkToFit="1"/>
    </xf>
    <xf numFmtId="49" fontId="22" fillId="0" borderId="16">
      <alignment horizontal="center" vertical="top" shrinkToFit="1"/>
    </xf>
    <xf numFmtId="49" fontId="23" fillId="0" borderId="17">
      <alignment horizontal="center" vertical="top" shrinkToFit="1"/>
    </xf>
    <xf numFmtId="0" fontId="23" fillId="0" borderId="17">
      <alignment horizontal="left" vertical="top" wrapText="1"/>
    </xf>
    <xf numFmtId="4" fontId="23" fillId="0" borderId="17">
      <alignment horizontal="right" vertical="top" shrinkToFit="1"/>
    </xf>
    <xf numFmtId="4" fontId="23" fillId="0" borderId="18">
      <alignment horizontal="right" vertical="top" shrinkToFit="1"/>
    </xf>
    <xf numFmtId="4" fontId="23" fillId="0" borderId="17">
      <alignment horizontal="right" vertical="top" shrinkToFit="1"/>
    </xf>
    <xf numFmtId="0" fontId="23" fillId="0" borderId="0">
      <alignment horizontal="right" vertical="top" wrapText="1"/>
    </xf>
    <xf numFmtId="0" fontId="23" fillId="0" borderId="0"/>
    <xf numFmtId="0" fontId="23" fillId="0" borderId="0"/>
    <xf numFmtId="0" fontId="20" fillId="0" borderId="0"/>
    <xf numFmtId="49" fontId="24" fillId="0" borderId="19">
      <alignment horizontal="center" vertical="center" wrapText="1"/>
    </xf>
    <xf numFmtId="4" fontId="24" fillId="7" borderId="20">
      <alignment horizontal="right" shrinkToFit="1"/>
    </xf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4" fontId="3" fillId="0" borderId="0" xfId="2" applyNumberFormat="1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center" wrapText="1"/>
    </xf>
    <xf numFmtId="4" fontId="7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top" wrapText="1"/>
    </xf>
    <xf numFmtId="3" fontId="7" fillId="0" borderId="3" xfId="3" applyNumberFormat="1" applyFont="1" applyBorder="1" applyAlignment="1">
      <alignment horizontal="center" vertical="top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5" fontId="5" fillId="2" borderId="2" xfId="3" applyNumberFormat="1" applyFont="1" applyFill="1" applyBorder="1" applyAlignment="1">
      <alignment horizontal="center" vertical="top" wrapText="1"/>
    </xf>
    <xf numFmtId="165" fontId="5" fillId="0" borderId="2" xfId="3" applyNumberFormat="1" applyFont="1" applyFill="1" applyBorder="1" applyAlignment="1">
      <alignment horizontal="center" vertical="top" wrapText="1"/>
    </xf>
    <xf numFmtId="165" fontId="3" fillId="0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3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vertical="top"/>
    </xf>
    <xf numFmtId="43" fontId="8" fillId="0" borderId="0" xfId="1" applyFont="1"/>
    <xf numFmtId="0" fontId="8" fillId="0" borderId="0" xfId="0" applyFont="1"/>
    <xf numFmtId="49" fontId="7" fillId="0" borderId="2" xfId="3" applyNumberFormat="1" applyFont="1" applyFill="1" applyBorder="1" applyAlignment="1">
      <alignment horizontal="left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3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Fill="1" applyBorder="1" applyAlignment="1">
      <alignment horizontal="center" vertical="center" wrapText="1"/>
    </xf>
    <xf numFmtId="49" fontId="7" fillId="2" borderId="5" xfId="3" applyNumberFormat="1" applyFont="1" applyFill="1" applyBorder="1" applyAlignment="1">
      <alignment horizontal="left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7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2" xfId="3" applyNumberFormat="1" applyFont="1" applyFill="1" applyBorder="1" applyAlignment="1">
      <alignment horizontal="right" vertical="center" wrapText="1"/>
    </xf>
    <xf numFmtId="166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2" xfId="2" applyNumberFormat="1" applyFont="1" applyFill="1" applyBorder="1" applyAlignment="1">
      <alignment horizontal="right" vertical="center" wrapText="1"/>
    </xf>
    <xf numFmtId="43" fontId="7" fillId="0" borderId="5" xfId="1" applyFont="1" applyFill="1" applyBorder="1" applyAlignment="1">
      <alignment horizontal="left" vertical="top"/>
    </xf>
    <xf numFmtId="49" fontId="7" fillId="0" borderId="5" xfId="3" applyNumberFormat="1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top"/>
    </xf>
    <xf numFmtId="49" fontId="7" fillId="2" borderId="2" xfId="3" applyNumberFormat="1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/>
    </xf>
    <xf numFmtId="49" fontId="10" fillId="2" borderId="2" xfId="3" applyNumberFormat="1" applyFont="1" applyFill="1" applyBorder="1" applyAlignment="1">
      <alignment horizontal="right" vertical="center" wrapText="1"/>
    </xf>
    <xf numFmtId="43" fontId="11" fillId="0" borderId="6" xfId="1" applyFont="1" applyFill="1" applyBorder="1" applyAlignment="1">
      <alignment vertical="top"/>
    </xf>
    <xf numFmtId="49" fontId="3" fillId="4" borderId="2" xfId="3" applyNumberFormat="1" applyFont="1" applyFill="1" applyBorder="1" applyAlignment="1">
      <alignment horizontal="right" vertical="top" wrapText="1"/>
    </xf>
    <xf numFmtId="166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2" applyNumberFormat="1" applyFont="1" applyFill="1" applyBorder="1" applyAlignment="1">
      <alignment horizontal="center" vertical="center" wrapText="1"/>
    </xf>
    <xf numFmtId="166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3" fontId="7" fillId="3" borderId="2" xfId="1" applyFont="1" applyFill="1" applyBorder="1" applyAlignment="1">
      <alignment vertical="top"/>
    </xf>
    <xf numFmtId="49" fontId="12" fillId="0" borderId="2" xfId="3" applyNumberFormat="1" applyFont="1" applyFill="1" applyBorder="1" applyAlignment="1">
      <alignment horizontal="left" vertical="center" wrapText="1"/>
    </xf>
    <xf numFmtId="166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3" applyNumberFormat="1" applyFont="1" applyFill="1" applyBorder="1" applyAlignment="1">
      <alignment horizontal="right" vertical="center" wrapText="1"/>
    </xf>
    <xf numFmtId="164" fontId="13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vertical="top"/>
    </xf>
    <xf numFmtId="49" fontId="7" fillId="2" borderId="2" xfId="3" applyNumberFormat="1" applyFont="1" applyFill="1" applyBorder="1" applyAlignment="1">
      <alignment vertical="center" wrapText="1"/>
    </xf>
    <xf numFmtId="49" fontId="14" fillId="0" borderId="2" xfId="3" applyNumberFormat="1" applyFont="1" applyFill="1" applyBorder="1" applyAlignment="1">
      <alignment horizontal="left" vertical="center" wrapText="1"/>
    </xf>
    <xf numFmtId="166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2" applyNumberFormat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5" fillId="0" borderId="0" xfId="0" applyFont="1"/>
    <xf numFmtId="43" fontId="7" fillId="0" borderId="8" xfId="1" applyFont="1" applyFill="1" applyBorder="1" applyAlignment="1">
      <alignment vertical="center" wrapText="1"/>
    </xf>
    <xf numFmtId="0" fontId="16" fillId="0" borderId="0" xfId="0" applyFont="1"/>
    <xf numFmtId="43" fontId="7" fillId="0" borderId="2" xfId="1" applyFont="1" applyFill="1" applyBorder="1" applyAlignment="1">
      <alignment vertical="center" wrapText="1"/>
    </xf>
    <xf numFmtId="4" fontId="14" fillId="0" borderId="2" xfId="3" applyNumberFormat="1" applyFont="1" applyFill="1" applyBorder="1" applyAlignment="1">
      <alignment horizontal="center" vertical="center" wrapText="1"/>
    </xf>
    <xf numFmtId="164" fontId="14" fillId="0" borderId="2" xfId="3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43" fontId="7" fillId="0" borderId="9" xfId="1" applyFont="1" applyFill="1" applyBorder="1" applyAlignment="1">
      <alignment vertical="center" wrapText="1"/>
    </xf>
    <xf numFmtId="49" fontId="14" fillId="2" borderId="2" xfId="3" applyNumberFormat="1" applyFont="1" applyFill="1" applyBorder="1" applyAlignment="1">
      <alignment horizontal="left"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3" borderId="10" xfId="1" applyNumberFormat="1" applyFont="1" applyFill="1" applyBorder="1" applyAlignment="1">
      <alignment horizontal="left" vertical="top" wrapText="1"/>
    </xf>
    <xf numFmtId="0" fontId="7" fillId="0" borderId="9" xfId="3" applyNumberFormat="1" applyFont="1" applyFill="1" applyBorder="1" applyAlignment="1">
      <alignment horizontal="left" vertical="center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166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5" borderId="2" xfId="2" applyNumberFormat="1" applyFont="1" applyFill="1" applyBorder="1" applyAlignment="1">
      <alignment horizontal="center" vertical="center" wrapText="1"/>
    </xf>
    <xf numFmtId="43" fontId="11" fillId="5" borderId="2" xfId="1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center"/>
    </xf>
    <xf numFmtId="11" fontId="3" fillId="2" borderId="2" xfId="3" applyNumberFormat="1" applyFont="1" applyFill="1" applyBorder="1" applyAlignment="1">
      <alignment horizontal="center" vertical="top" wrapText="1"/>
    </xf>
    <xf numFmtId="0" fontId="5" fillId="2" borderId="2" xfId="4" applyFont="1" applyFill="1" applyBorder="1" applyAlignment="1">
      <alignment horizontal="center" vertical="top" wrapText="1"/>
    </xf>
    <xf numFmtId="0" fontId="7" fillId="0" borderId="11" xfId="1" applyNumberFormat="1" applyFont="1" applyFill="1" applyBorder="1" applyAlignment="1">
      <alignment horizontal="left" vertical="top" wrapText="1"/>
    </xf>
    <xf numFmtId="166" fontId="9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" applyNumberFormat="1" applyFont="1" applyFill="1" applyBorder="1" applyAlignment="1">
      <alignment horizontal="left" vertical="top" wrapText="1"/>
    </xf>
    <xf numFmtId="0" fontId="7" fillId="0" borderId="12" xfId="1" applyNumberFormat="1" applyFont="1" applyFill="1" applyBorder="1" applyAlignment="1">
      <alignment horizontal="left" vertical="top" wrapText="1"/>
    </xf>
    <xf numFmtId="43" fontId="11" fillId="4" borderId="2" xfId="1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top" wrapText="1"/>
    </xf>
    <xf numFmtId="43" fontId="7" fillId="3" borderId="10" xfId="1" applyFont="1" applyFill="1" applyBorder="1" applyAlignment="1">
      <alignment vertical="top"/>
    </xf>
    <xf numFmtId="0" fontId="7" fillId="0" borderId="3" xfId="5" applyNumberFormat="1" applyFont="1" applyFill="1" applyBorder="1" applyAlignment="1">
      <alignment horizontal="left" vertical="top" wrapText="1"/>
    </xf>
    <xf numFmtId="0" fontId="7" fillId="0" borderId="7" xfId="5" applyNumberFormat="1" applyFont="1" applyFill="1" applyBorder="1" applyAlignment="1">
      <alignment horizontal="left" vertical="top" wrapText="1"/>
    </xf>
    <xf numFmtId="0" fontId="7" fillId="0" borderId="8" xfId="5" applyNumberFormat="1" applyFont="1" applyFill="1" applyBorder="1" applyAlignment="1">
      <alignment horizontal="left" vertical="top" wrapText="1"/>
    </xf>
    <xf numFmtId="43" fontId="7" fillId="3" borderId="5" xfId="5" applyFont="1" applyFill="1" applyBorder="1" applyAlignment="1">
      <alignment vertical="top"/>
    </xf>
    <xf numFmtId="0" fontId="7" fillId="0" borderId="12" xfId="5" applyNumberFormat="1" applyFont="1" applyFill="1" applyBorder="1" applyAlignment="1">
      <alignment horizontal="left" vertical="top" wrapText="1"/>
    </xf>
    <xf numFmtId="0" fontId="7" fillId="0" borderId="11" xfId="5" applyNumberFormat="1" applyFont="1" applyFill="1" applyBorder="1" applyAlignment="1">
      <alignment horizontal="left" vertical="top" wrapText="1"/>
    </xf>
    <xf numFmtId="0" fontId="7" fillId="0" borderId="10" xfId="5" applyNumberFormat="1" applyFont="1" applyFill="1" applyBorder="1" applyAlignment="1">
      <alignment horizontal="left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center" vertical="top" wrapText="1"/>
    </xf>
    <xf numFmtId="43" fontId="7" fillId="0" borderId="11" xfId="1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3" fontId="7" fillId="0" borderId="10" xfId="1" applyFont="1" applyFill="1" applyBorder="1" applyAlignment="1">
      <alignment horizontal="left" vertical="top" wrapText="1"/>
    </xf>
    <xf numFmtId="43" fontId="11" fillId="4" borderId="5" xfId="1" applyFont="1" applyFill="1" applyBorder="1" applyAlignment="1">
      <alignment vertical="top"/>
    </xf>
    <xf numFmtId="165" fontId="3" fillId="5" borderId="2" xfId="3" applyNumberFormat="1" applyFont="1" applyFill="1" applyBorder="1" applyAlignment="1">
      <alignment horizontal="left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0" fontId="7" fillId="0" borderId="3" xfId="1" applyNumberFormat="1" applyFont="1" applyFill="1" applyBorder="1" applyAlignment="1">
      <alignment horizontal="left" vertical="top" wrapText="1"/>
    </xf>
    <xf numFmtId="49" fontId="9" fillId="0" borderId="2" xfId="3" applyNumberFormat="1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1" applyNumberFormat="1" applyFont="1" applyFill="1" applyBorder="1" applyAlignment="1">
      <alignment horizontal="left" vertical="top" wrapText="1"/>
    </xf>
    <xf numFmtId="49" fontId="9" fillId="0" borderId="2" xfId="3" applyNumberFormat="1" applyFont="1" applyFill="1" applyBorder="1" applyAlignment="1">
      <alignment vertical="center" wrapText="1"/>
    </xf>
    <xf numFmtId="0" fontId="7" fillId="0" borderId="8" xfId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164" fontId="3" fillId="4" borderId="2" xfId="2" applyNumberFormat="1" applyFont="1" applyFill="1" applyBorder="1" applyAlignment="1" applyProtection="1">
      <alignment horizontal="center" vertical="center" wrapText="1"/>
      <protection locked="0"/>
    </xf>
    <xf numFmtId="43" fontId="11" fillId="5" borderId="13" xfId="1" applyFont="1" applyFill="1" applyBorder="1" applyAlignment="1">
      <alignment vertical="top"/>
    </xf>
    <xf numFmtId="49" fontId="18" fillId="6" borderId="2" xfId="3" applyNumberFormat="1" applyFont="1" applyFill="1" applyBorder="1" applyAlignment="1">
      <alignment horizontal="center" vertical="center" wrapText="1"/>
    </xf>
    <xf numFmtId="166" fontId="18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6" borderId="2" xfId="2" applyNumberFormat="1" applyFont="1" applyFill="1" applyBorder="1" applyAlignment="1" applyProtection="1">
      <alignment horizontal="center" vertical="center" wrapText="1"/>
      <protection locked="0"/>
    </xf>
    <xf numFmtId="166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Alignment="1">
      <alignment vertical="top"/>
    </xf>
    <xf numFmtId="43" fontId="17" fillId="0" borderId="0" xfId="1" applyFont="1" applyProtection="1">
      <protection locked="0"/>
    </xf>
    <xf numFmtId="164" fontId="4" fillId="0" borderId="0" xfId="0" applyNumberFormat="1" applyFont="1"/>
  </cellXfs>
  <cellStyles count="25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Процентный" xfId="2" builtinId="5"/>
    <cellStyle name="Процентный 2" xfId="24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1"/>
  <sheetViews>
    <sheetView tabSelected="1" view="pageBreakPreview" zoomScale="55" zoomScaleNormal="100" zoomScaleSheetLayoutView="5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6" sqref="C6:C28"/>
    </sheetView>
  </sheetViews>
  <sheetFormatPr defaultRowHeight="18.75" outlineLevelRow="2" outlineLevelCol="1" x14ac:dyDescent="0.3"/>
  <cols>
    <col min="1" max="1" width="3.85546875" style="2" bestFit="1" customWidth="1"/>
    <col min="2" max="2" width="32.140625" style="2" customWidth="1"/>
    <col min="3" max="3" width="19.7109375" style="2" customWidth="1" outlineLevel="1"/>
    <col min="4" max="4" width="27.42578125" style="2" customWidth="1" outlineLevel="1"/>
    <col min="5" max="5" width="41.28515625" style="2" customWidth="1"/>
    <col min="6" max="6" width="21" style="2" hidden="1" customWidth="1"/>
    <col min="7" max="7" width="19.7109375" style="2" hidden="1" customWidth="1"/>
    <col min="8" max="8" width="42.140625" style="2" customWidth="1"/>
    <col min="9" max="9" width="18.28515625" style="2" bestFit="1" customWidth="1"/>
    <col min="10" max="10" width="15" style="2" customWidth="1" outlineLevel="1"/>
    <col min="11" max="12" width="17" style="2" customWidth="1" outlineLevel="1"/>
    <col min="13" max="13" width="19.28515625" style="2" hidden="1" customWidth="1"/>
    <col min="14" max="14" width="10.7109375" style="133" hidden="1" customWidth="1"/>
    <col min="15" max="15" width="17.42578125" style="2" hidden="1" customWidth="1"/>
    <col min="16" max="16" width="20.7109375" style="2" customWidth="1"/>
    <col min="17" max="17" width="19.85546875" style="2" customWidth="1"/>
    <col min="18" max="18" width="13" style="133" customWidth="1"/>
    <col min="19" max="19" width="49.7109375" style="2" hidden="1" customWidth="1"/>
    <col min="20" max="21" width="21.7109375" style="2" bestFit="1" customWidth="1"/>
    <col min="22" max="16384" width="9.140625" style="2"/>
  </cols>
  <sheetData>
    <row r="1" spans="1:26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x14ac:dyDescent="0.3">
      <c r="A2" s="3"/>
      <c r="B2" s="4"/>
      <c r="C2" s="4"/>
      <c r="D2" s="3"/>
      <c r="E2" s="3"/>
      <c r="F2" s="4"/>
      <c r="G2" s="4"/>
      <c r="H2" s="4"/>
      <c r="I2" s="3"/>
      <c r="J2" s="3"/>
      <c r="K2" s="3"/>
      <c r="L2" s="3"/>
      <c r="M2" s="3"/>
      <c r="N2" s="5"/>
      <c r="O2" s="3"/>
      <c r="P2" s="3"/>
      <c r="Q2" s="3" t="s">
        <v>1</v>
      </c>
      <c r="R2" s="6"/>
      <c r="S2" s="7"/>
    </row>
    <row r="3" spans="1:26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10" t="s">
        <v>9</v>
      </c>
      <c r="J3" s="10" t="s">
        <v>10</v>
      </c>
      <c r="K3" s="10"/>
      <c r="L3" s="10"/>
      <c r="M3" s="11" t="s">
        <v>11</v>
      </c>
      <c r="N3" s="11"/>
      <c r="O3" s="11" t="s">
        <v>12</v>
      </c>
      <c r="P3" s="11" t="s">
        <v>13</v>
      </c>
      <c r="Q3" s="11" t="s">
        <v>14</v>
      </c>
      <c r="R3" s="12" t="s">
        <v>15</v>
      </c>
      <c r="S3" s="13" t="s">
        <v>16</v>
      </c>
    </row>
    <row r="4" spans="1:26" ht="57" thickBot="1" x14ac:dyDescent="0.35">
      <c r="A4" s="8"/>
      <c r="B4" s="9"/>
      <c r="C4" s="9"/>
      <c r="D4" s="9"/>
      <c r="E4" s="9"/>
      <c r="F4" s="14" t="s">
        <v>17</v>
      </c>
      <c r="G4" s="14" t="s">
        <v>18</v>
      </c>
      <c r="H4" s="9"/>
      <c r="I4" s="10"/>
      <c r="J4" s="15" t="s">
        <v>19</v>
      </c>
      <c r="K4" s="15" t="s">
        <v>20</v>
      </c>
      <c r="L4" s="15" t="s">
        <v>21</v>
      </c>
      <c r="M4" s="15" t="s">
        <v>22</v>
      </c>
      <c r="N4" s="16" t="s">
        <v>23</v>
      </c>
      <c r="O4" s="11"/>
      <c r="P4" s="11"/>
      <c r="Q4" s="11"/>
      <c r="R4" s="12"/>
      <c r="S4" s="13"/>
    </row>
    <row r="5" spans="1:26" ht="19.5" hidden="1" thickBot="1" x14ac:dyDescent="0.35">
      <c r="A5" s="17" t="s">
        <v>24</v>
      </c>
      <c r="B5" s="17" t="s">
        <v>25</v>
      </c>
      <c r="C5" s="17" t="s">
        <v>26</v>
      </c>
      <c r="D5" s="17" t="s">
        <v>27</v>
      </c>
      <c r="E5" s="17">
        <v>5</v>
      </c>
      <c r="F5" s="17">
        <v>6</v>
      </c>
      <c r="G5" s="17">
        <v>7</v>
      </c>
      <c r="H5" s="17">
        <v>8</v>
      </c>
      <c r="I5" s="17">
        <f>H5+1</f>
        <v>9</v>
      </c>
      <c r="J5" s="17">
        <f t="shared" ref="J5:S5" si="0">I5+1</f>
        <v>10</v>
      </c>
      <c r="K5" s="17">
        <f t="shared" si="0"/>
        <v>11</v>
      </c>
      <c r="L5" s="17">
        <f t="shared" si="0"/>
        <v>12</v>
      </c>
      <c r="M5" s="17">
        <f t="shared" si="0"/>
        <v>13</v>
      </c>
      <c r="N5" s="17">
        <f t="shared" si="0"/>
        <v>14</v>
      </c>
      <c r="O5" s="17">
        <f t="shared" si="0"/>
        <v>15</v>
      </c>
      <c r="P5" s="17">
        <f t="shared" si="0"/>
        <v>16</v>
      </c>
      <c r="Q5" s="17">
        <f t="shared" si="0"/>
        <v>17</v>
      </c>
      <c r="R5" s="17">
        <f t="shared" si="0"/>
        <v>18</v>
      </c>
      <c r="S5" s="18">
        <f t="shared" si="0"/>
        <v>19</v>
      </c>
    </row>
    <row r="6" spans="1:26" s="32" customFormat="1" ht="80.25" customHeight="1" x14ac:dyDescent="0.3">
      <c r="A6" s="19">
        <v>1</v>
      </c>
      <c r="B6" s="20" t="s">
        <v>28</v>
      </c>
      <c r="C6" s="21" t="s">
        <v>29</v>
      </c>
      <c r="D6" s="22" t="s">
        <v>30</v>
      </c>
      <c r="E6" s="23" t="s">
        <v>31</v>
      </c>
      <c r="F6" s="24" t="s">
        <v>32</v>
      </c>
      <c r="G6" s="21" t="s">
        <v>33</v>
      </c>
      <c r="H6" s="25" t="s">
        <v>34</v>
      </c>
      <c r="I6" s="26">
        <f>SUM(J6:K6)</f>
        <v>449609551</v>
      </c>
      <c r="J6" s="26">
        <v>44960955.100000001</v>
      </c>
      <c r="K6" s="26">
        <v>404648595.89999998</v>
      </c>
      <c r="L6" s="26">
        <v>0</v>
      </c>
      <c r="M6" s="27">
        <f>M7+M9+M11+M13+M15+M17+M19+M21+M25+M23</f>
        <v>393954697.13999999</v>
      </c>
      <c r="N6" s="28">
        <f>IF(I6=0,0,M6/I6)</f>
        <v>0.87621514325882277</v>
      </c>
      <c r="O6" s="26">
        <f>I6-M6</f>
        <v>55654853.860000014</v>
      </c>
      <c r="P6" s="26">
        <f>P7+P9+P11+P13+P15+P17+P19+P21</f>
        <v>73004462.739999995</v>
      </c>
      <c r="Q6" s="27">
        <f>I6-P6</f>
        <v>376605088.25999999</v>
      </c>
      <c r="R6" s="29">
        <f>IF(I6=0,0,P6/I6)</f>
        <v>0.16237302472251083</v>
      </c>
      <c r="S6" s="30"/>
      <c r="T6" s="31"/>
      <c r="U6" s="31"/>
      <c r="V6" s="31"/>
      <c r="W6" s="31"/>
      <c r="X6" s="31"/>
      <c r="Y6" s="31"/>
      <c r="Z6" s="31"/>
    </row>
    <row r="7" spans="1:26" hidden="1" outlineLevel="1" x14ac:dyDescent="0.3">
      <c r="A7" s="19"/>
      <c r="B7" s="20"/>
      <c r="C7" s="21"/>
      <c r="D7" s="22"/>
      <c r="E7" s="23"/>
      <c r="F7" s="24"/>
      <c r="G7" s="21"/>
      <c r="H7" s="33" t="s">
        <v>35</v>
      </c>
      <c r="I7" s="34" t="s">
        <v>36</v>
      </c>
      <c r="J7" s="34" t="s">
        <v>36</v>
      </c>
      <c r="K7" s="34" t="s">
        <v>36</v>
      </c>
      <c r="L7" s="34" t="s">
        <v>36</v>
      </c>
      <c r="M7" s="35">
        <f>SUM(M8)</f>
        <v>26172830</v>
      </c>
      <c r="N7" s="36" t="s">
        <v>36</v>
      </c>
      <c r="O7" s="34" t="s">
        <v>36</v>
      </c>
      <c r="P7" s="37">
        <f>SUM(P8)</f>
        <v>0</v>
      </c>
      <c r="Q7" s="37">
        <f>M7-P7</f>
        <v>26172830</v>
      </c>
      <c r="R7" s="38">
        <f t="shared" ref="R7:R25" si="1">IF(M7=0,0,P7/M7)</f>
        <v>0</v>
      </c>
      <c r="S7" s="39" t="s">
        <v>37</v>
      </c>
      <c r="T7" s="31"/>
      <c r="U7" s="31"/>
      <c r="V7" s="31"/>
      <c r="W7" s="31"/>
    </row>
    <row r="8" spans="1:26" ht="30" hidden="1" customHeight="1" outlineLevel="2" x14ac:dyDescent="0.3">
      <c r="A8" s="19"/>
      <c r="B8" s="20"/>
      <c r="C8" s="21"/>
      <c r="D8" s="22"/>
      <c r="E8" s="23"/>
      <c r="F8" s="24"/>
      <c r="G8" s="21"/>
      <c r="H8" s="40" t="s">
        <v>38</v>
      </c>
      <c r="I8" s="41" t="s">
        <v>36</v>
      </c>
      <c r="J8" s="41" t="s">
        <v>36</v>
      </c>
      <c r="K8" s="41" t="s">
        <v>36</v>
      </c>
      <c r="L8" s="41" t="s">
        <v>36</v>
      </c>
      <c r="M8" s="42">
        <v>26172830</v>
      </c>
      <c r="N8" s="43" t="s">
        <v>36</v>
      </c>
      <c r="O8" s="41" t="s">
        <v>36</v>
      </c>
      <c r="P8" s="44">
        <v>0</v>
      </c>
      <c r="Q8" s="44">
        <f t="shared" ref="Q8:Q25" si="2">M8-P8</f>
        <v>26172830</v>
      </c>
      <c r="R8" s="45">
        <f t="shared" si="1"/>
        <v>0</v>
      </c>
      <c r="S8" s="46"/>
      <c r="T8" s="31"/>
      <c r="U8" s="31"/>
      <c r="V8" s="31"/>
      <c r="W8" s="31"/>
    </row>
    <row r="9" spans="1:26" ht="31.5" hidden="1" outlineLevel="1" collapsed="1" x14ac:dyDescent="0.3">
      <c r="A9" s="19"/>
      <c r="B9" s="20"/>
      <c r="C9" s="21"/>
      <c r="D9" s="22"/>
      <c r="E9" s="23"/>
      <c r="F9" s="24"/>
      <c r="G9" s="21"/>
      <c r="H9" s="33" t="s">
        <v>39</v>
      </c>
      <c r="I9" s="34" t="s">
        <v>36</v>
      </c>
      <c r="J9" s="34" t="s">
        <v>36</v>
      </c>
      <c r="K9" s="34" t="s">
        <v>36</v>
      </c>
      <c r="L9" s="34" t="s">
        <v>36</v>
      </c>
      <c r="M9" s="35">
        <f>SUM(M10)</f>
        <v>49462640</v>
      </c>
      <c r="N9" s="36" t="s">
        <v>36</v>
      </c>
      <c r="O9" s="34" t="s">
        <v>36</v>
      </c>
      <c r="P9" s="37">
        <f>SUM(P10)</f>
        <v>0</v>
      </c>
      <c r="Q9" s="37">
        <f t="shared" si="2"/>
        <v>49462640</v>
      </c>
      <c r="R9" s="38">
        <f t="shared" si="1"/>
        <v>0</v>
      </c>
      <c r="S9" s="39" t="s">
        <v>37</v>
      </c>
      <c r="T9" s="31"/>
      <c r="U9" s="31"/>
      <c r="V9" s="31"/>
      <c r="W9" s="31"/>
    </row>
    <row r="10" spans="1:26" ht="30" hidden="1" customHeight="1" outlineLevel="2" x14ac:dyDescent="0.3">
      <c r="A10" s="19"/>
      <c r="B10" s="20"/>
      <c r="C10" s="21"/>
      <c r="D10" s="22"/>
      <c r="E10" s="23"/>
      <c r="F10" s="24"/>
      <c r="G10" s="21"/>
      <c r="H10" s="40" t="s">
        <v>38</v>
      </c>
      <c r="I10" s="41" t="s">
        <v>36</v>
      </c>
      <c r="J10" s="41" t="s">
        <v>36</v>
      </c>
      <c r="K10" s="41" t="s">
        <v>36</v>
      </c>
      <c r="L10" s="41" t="s">
        <v>36</v>
      </c>
      <c r="M10" s="42">
        <v>49462640</v>
      </c>
      <c r="N10" s="43" t="s">
        <v>36</v>
      </c>
      <c r="O10" s="41" t="s">
        <v>36</v>
      </c>
      <c r="P10" s="44">
        <v>0</v>
      </c>
      <c r="Q10" s="44">
        <f t="shared" si="2"/>
        <v>49462640</v>
      </c>
      <c r="R10" s="45">
        <f t="shared" si="1"/>
        <v>0</v>
      </c>
      <c r="S10" s="46"/>
      <c r="T10" s="31"/>
      <c r="U10" s="31"/>
      <c r="V10" s="31"/>
      <c r="W10" s="31"/>
    </row>
    <row r="11" spans="1:26" hidden="1" outlineLevel="1" collapsed="1" x14ac:dyDescent="0.3">
      <c r="A11" s="19"/>
      <c r="B11" s="20"/>
      <c r="C11" s="21"/>
      <c r="D11" s="22"/>
      <c r="E11" s="23"/>
      <c r="F11" s="24"/>
      <c r="G11" s="21"/>
      <c r="H11" s="33" t="s">
        <v>40</v>
      </c>
      <c r="I11" s="34" t="s">
        <v>36</v>
      </c>
      <c r="J11" s="34" t="s">
        <v>36</v>
      </c>
      <c r="K11" s="34" t="s">
        <v>36</v>
      </c>
      <c r="L11" s="34" t="s">
        <v>36</v>
      </c>
      <c r="M11" s="35">
        <f>SUM(M12)</f>
        <v>23361542.07</v>
      </c>
      <c r="N11" s="36" t="s">
        <v>36</v>
      </c>
      <c r="O11" s="34" t="s">
        <v>36</v>
      </c>
      <c r="P11" s="37">
        <f>SUM(P12)</f>
        <v>0</v>
      </c>
      <c r="Q11" s="37">
        <f t="shared" si="2"/>
        <v>23361542.07</v>
      </c>
      <c r="R11" s="38">
        <f t="shared" si="1"/>
        <v>0</v>
      </c>
      <c r="S11" s="39" t="s">
        <v>37</v>
      </c>
      <c r="T11" s="31"/>
      <c r="U11" s="31"/>
      <c r="V11" s="31"/>
      <c r="W11" s="31"/>
    </row>
    <row r="12" spans="1:26" ht="30" hidden="1" customHeight="1" outlineLevel="2" x14ac:dyDescent="0.3">
      <c r="A12" s="19"/>
      <c r="B12" s="20"/>
      <c r="C12" s="21"/>
      <c r="D12" s="22"/>
      <c r="E12" s="23"/>
      <c r="F12" s="24"/>
      <c r="G12" s="21"/>
      <c r="H12" s="40" t="s">
        <v>41</v>
      </c>
      <c r="I12" s="41" t="s">
        <v>36</v>
      </c>
      <c r="J12" s="41" t="s">
        <v>36</v>
      </c>
      <c r="K12" s="41" t="s">
        <v>36</v>
      </c>
      <c r="L12" s="41" t="s">
        <v>36</v>
      </c>
      <c r="M12" s="42">
        <v>23361542.07</v>
      </c>
      <c r="N12" s="43" t="s">
        <v>36</v>
      </c>
      <c r="O12" s="41" t="s">
        <v>36</v>
      </c>
      <c r="P12" s="44">
        <v>0</v>
      </c>
      <c r="Q12" s="44">
        <f t="shared" si="2"/>
        <v>23361542.07</v>
      </c>
      <c r="R12" s="45">
        <f t="shared" si="1"/>
        <v>0</v>
      </c>
      <c r="S12" s="46"/>
      <c r="T12" s="31"/>
      <c r="U12" s="31"/>
      <c r="V12" s="31"/>
      <c r="W12" s="31"/>
    </row>
    <row r="13" spans="1:26" ht="31.5" hidden="1" outlineLevel="1" collapsed="1" x14ac:dyDescent="0.3">
      <c r="A13" s="19"/>
      <c r="B13" s="20"/>
      <c r="C13" s="21"/>
      <c r="D13" s="22"/>
      <c r="E13" s="23"/>
      <c r="F13" s="24"/>
      <c r="G13" s="21"/>
      <c r="H13" s="33" t="s">
        <v>42</v>
      </c>
      <c r="I13" s="34" t="s">
        <v>36</v>
      </c>
      <c r="J13" s="34" t="s">
        <v>36</v>
      </c>
      <c r="K13" s="34" t="s">
        <v>36</v>
      </c>
      <c r="L13" s="34" t="s">
        <v>36</v>
      </c>
      <c r="M13" s="35">
        <f>SUM(M14)</f>
        <v>54209282.030000001</v>
      </c>
      <c r="N13" s="36" t="s">
        <v>36</v>
      </c>
      <c r="O13" s="34" t="s">
        <v>36</v>
      </c>
      <c r="P13" s="37">
        <f>SUM(P14)</f>
        <v>0</v>
      </c>
      <c r="Q13" s="37">
        <f t="shared" si="2"/>
        <v>54209282.030000001</v>
      </c>
      <c r="R13" s="38">
        <f t="shared" si="1"/>
        <v>0</v>
      </c>
      <c r="S13" s="39" t="s">
        <v>37</v>
      </c>
      <c r="T13" s="31"/>
      <c r="U13" s="31"/>
      <c r="V13" s="31"/>
      <c r="W13" s="31"/>
    </row>
    <row r="14" spans="1:26" ht="30" hidden="1" customHeight="1" outlineLevel="2" x14ac:dyDescent="0.3">
      <c r="A14" s="19"/>
      <c r="B14" s="20"/>
      <c r="C14" s="21"/>
      <c r="D14" s="22"/>
      <c r="E14" s="23"/>
      <c r="F14" s="24"/>
      <c r="G14" s="21"/>
      <c r="H14" s="40" t="s">
        <v>41</v>
      </c>
      <c r="I14" s="41" t="s">
        <v>36</v>
      </c>
      <c r="J14" s="41" t="s">
        <v>36</v>
      </c>
      <c r="K14" s="41" t="s">
        <v>36</v>
      </c>
      <c r="L14" s="41" t="s">
        <v>36</v>
      </c>
      <c r="M14" s="42">
        <v>54209282.030000001</v>
      </c>
      <c r="N14" s="43" t="s">
        <v>36</v>
      </c>
      <c r="O14" s="41" t="s">
        <v>36</v>
      </c>
      <c r="P14" s="44">
        <v>0</v>
      </c>
      <c r="Q14" s="44">
        <f t="shared" si="2"/>
        <v>54209282.030000001</v>
      </c>
      <c r="R14" s="45">
        <f t="shared" si="1"/>
        <v>0</v>
      </c>
      <c r="S14" s="46"/>
      <c r="T14" s="31"/>
      <c r="U14" s="31"/>
      <c r="V14" s="31"/>
      <c r="W14" s="31"/>
    </row>
    <row r="15" spans="1:26" hidden="1" outlineLevel="1" collapsed="1" x14ac:dyDescent="0.3">
      <c r="A15" s="19"/>
      <c r="B15" s="20"/>
      <c r="C15" s="21"/>
      <c r="D15" s="22"/>
      <c r="E15" s="23"/>
      <c r="F15" s="24"/>
      <c r="G15" s="21"/>
      <c r="H15" s="33" t="s">
        <v>43</v>
      </c>
      <c r="I15" s="34" t="s">
        <v>36</v>
      </c>
      <c r="J15" s="34" t="s">
        <v>36</v>
      </c>
      <c r="K15" s="34" t="s">
        <v>36</v>
      </c>
      <c r="L15" s="34" t="s">
        <v>36</v>
      </c>
      <c r="M15" s="35">
        <f>SUM(M16)</f>
        <v>67853180.349999994</v>
      </c>
      <c r="N15" s="36" t="s">
        <v>36</v>
      </c>
      <c r="O15" s="34" t="s">
        <v>36</v>
      </c>
      <c r="P15" s="37">
        <f>SUM(P16)</f>
        <v>26901248.489999998</v>
      </c>
      <c r="Q15" s="37">
        <f t="shared" si="2"/>
        <v>40951931.859999999</v>
      </c>
      <c r="R15" s="38">
        <f t="shared" si="1"/>
        <v>0.39646260280267026</v>
      </c>
      <c r="S15" s="39" t="s">
        <v>44</v>
      </c>
      <c r="T15" s="31"/>
      <c r="U15" s="31"/>
      <c r="V15" s="31"/>
      <c r="W15" s="31"/>
    </row>
    <row r="16" spans="1:26" ht="30" hidden="1" customHeight="1" outlineLevel="2" x14ac:dyDescent="0.3">
      <c r="A16" s="19"/>
      <c r="B16" s="20"/>
      <c r="C16" s="21"/>
      <c r="D16" s="22"/>
      <c r="E16" s="23"/>
      <c r="F16" s="24"/>
      <c r="G16" s="21"/>
      <c r="H16" s="40" t="s">
        <v>45</v>
      </c>
      <c r="I16" s="41" t="s">
        <v>36</v>
      </c>
      <c r="J16" s="41" t="s">
        <v>36</v>
      </c>
      <c r="K16" s="41" t="s">
        <v>36</v>
      </c>
      <c r="L16" s="41" t="s">
        <v>36</v>
      </c>
      <c r="M16" s="42">
        <v>67853180.349999994</v>
      </c>
      <c r="N16" s="43" t="s">
        <v>36</v>
      </c>
      <c r="O16" s="41" t="s">
        <v>36</v>
      </c>
      <c r="P16" s="44">
        <v>26901248.489999998</v>
      </c>
      <c r="Q16" s="44">
        <f t="shared" si="2"/>
        <v>40951931.859999999</v>
      </c>
      <c r="R16" s="45">
        <f t="shared" si="1"/>
        <v>0.39646260280267026</v>
      </c>
      <c r="S16" s="46"/>
      <c r="T16" s="31"/>
      <c r="U16" s="31"/>
      <c r="V16" s="31"/>
      <c r="W16" s="31"/>
    </row>
    <row r="17" spans="1:23" ht="47.25" hidden="1" outlineLevel="1" collapsed="1" x14ac:dyDescent="0.3">
      <c r="A17" s="19"/>
      <c r="B17" s="20"/>
      <c r="C17" s="21"/>
      <c r="D17" s="22"/>
      <c r="E17" s="23"/>
      <c r="F17" s="24"/>
      <c r="G17" s="21"/>
      <c r="H17" s="33" t="s">
        <v>46</v>
      </c>
      <c r="I17" s="34" t="s">
        <v>36</v>
      </c>
      <c r="J17" s="34" t="s">
        <v>36</v>
      </c>
      <c r="K17" s="34" t="s">
        <v>36</v>
      </c>
      <c r="L17" s="34" t="s">
        <v>36</v>
      </c>
      <c r="M17" s="35">
        <f>SUM(M18)</f>
        <v>38325439.770000003</v>
      </c>
      <c r="N17" s="36" t="s">
        <v>36</v>
      </c>
      <c r="O17" s="34" t="s">
        <v>36</v>
      </c>
      <c r="P17" s="37">
        <f>SUM(P18)</f>
        <v>0</v>
      </c>
      <c r="Q17" s="37">
        <f t="shared" si="2"/>
        <v>38325439.770000003</v>
      </c>
      <c r="R17" s="38">
        <f t="shared" si="1"/>
        <v>0</v>
      </c>
      <c r="S17" s="39" t="s">
        <v>44</v>
      </c>
      <c r="T17" s="31"/>
      <c r="U17" s="31"/>
      <c r="V17" s="31"/>
      <c r="W17" s="31"/>
    </row>
    <row r="18" spans="1:23" ht="30" hidden="1" customHeight="1" outlineLevel="2" x14ac:dyDescent="0.3">
      <c r="A18" s="19"/>
      <c r="B18" s="20"/>
      <c r="C18" s="21"/>
      <c r="D18" s="22"/>
      <c r="E18" s="23"/>
      <c r="F18" s="24"/>
      <c r="G18" s="21"/>
      <c r="H18" s="40" t="s">
        <v>45</v>
      </c>
      <c r="I18" s="41" t="s">
        <v>36</v>
      </c>
      <c r="J18" s="41" t="s">
        <v>36</v>
      </c>
      <c r="K18" s="41" t="s">
        <v>36</v>
      </c>
      <c r="L18" s="41" t="s">
        <v>36</v>
      </c>
      <c r="M18" s="42">
        <v>38325439.770000003</v>
      </c>
      <c r="N18" s="43" t="s">
        <v>36</v>
      </c>
      <c r="O18" s="41" t="s">
        <v>36</v>
      </c>
      <c r="P18" s="44">
        <v>0</v>
      </c>
      <c r="Q18" s="44">
        <f t="shared" si="2"/>
        <v>38325439.770000003</v>
      </c>
      <c r="R18" s="45">
        <f t="shared" si="1"/>
        <v>0</v>
      </c>
      <c r="S18" s="46"/>
      <c r="T18" s="31"/>
      <c r="U18" s="31"/>
      <c r="V18" s="31"/>
      <c r="W18" s="31"/>
    </row>
    <row r="19" spans="1:23" ht="31.5" hidden="1" outlineLevel="1" collapsed="1" x14ac:dyDescent="0.3">
      <c r="A19" s="19"/>
      <c r="B19" s="20"/>
      <c r="C19" s="21"/>
      <c r="D19" s="22"/>
      <c r="E19" s="23"/>
      <c r="F19" s="24"/>
      <c r="G19" s="21"/>
      <c r="H19" s="33" t="s">
        <v>47</v>
      </c>
      <c r="I19" s="34" t="s">
        <v>36</v>
      </c>
      <c r="J19" s="34" t="s">
        <v>36</v>
      </c>
      <c r="K19" s="34" t="s">
        <v>36</v>
      </c>
      <c r="L19" s="34" t="s">
        <v>36</v>
      </c>
      <c r="M19" s="35">
        <f>M20</f>
        <v>61638864.659999996</v>
      </c>
      <c r="N19" s="36" t="s">
        <v>36</v>
      </c>
      <c r="O19" s="34" t="s">
        <v>36</v>
      </c>
      <c r="P19" s="37">
        <f>SUM(P20)</f>
        <v>0</v>
      </c>
      <c r="Q19" s="37">
        <f t="shared" si="2"/>
        <v>61638864.659999996</v>
      </c>
      <c r="R19" s="38">
        <f t="shared" si="1"/>
        <v>0</v>
      </c>
      <c r="S19" s="39" t="s">
        <v>37</v>
      </c>
      <c r="T19" s="31"/>
      <c r="U19" s="31"/>
      <c r="V19" s="31"/>
      <c r="W19" s="31"/>
    </row>
    <row r="20" spans="1:23" ht="47.25" hidden="1" customHeight="1" outlineLevel="2" x14ac:dyDescent="0.3">
      <c r="A20" s="19"/>
      <c r="B20" s="20"/>
      <c r="C20" s="21"/>
      <c r="D20" s="22"/>
      <c r="E20" s="23"/>
      <c r="F20" s="24"/>
      <c r="G20" s="21"/>
      <c r="H20" s="40" t="s">
        <v>48</v>
      </c>
      <c r="I20" s="41" t="s">
        <v>36</v>
      </c>
      <c r="J20" s="41" t="s">
        <v>36</v>
      </c>
      <c r="K20" s="41" t="s">
        <v>36</v>
      </c>
      <c r="L20" s="41" t="s">
        <v>36</v>
      </c>
      <c r="M20" s="42">
        <v>61638864.659999996</v>
      </c>
      <c r="N20" s="43" t="s">
        <v>36</v>
      </c>
      <c r="O20" s="41" t="s">
        <v>36</v>
      </c>
      <c r="P20" s="44">
        <v>0</v>
      </c>
      <c r="Q20" s="44">
        <f t="shared" si="2"/>
        <v>61638864.659999996</v>
      </c>
      <c r="R20" s="45">
        <f t="shared" si="1"/>
        <v>0</v>
      </c>
      <c r="S20" s="46"/>
      <c r="T20" s="31"/>
      <c r="U20" s="31"/>
      <c r="V20" s="31"/>
      <c r="W20" s="31"/>
    </row>
    <row r="21" spans="1:23" ht="66" hidden="1" customHeight="1" outlineLevel="1" collapsed="1" x14ac:dyDescent="0.3">
      <c r="A21" s="19"/>
      <c r="B21" s="20"/>
      <c r="C21" s="21"/>
      <c r="D21" s="22"/>
      <c r="E21" s="23"/>
      <c r="F21" s="24"/>
      <c r="G21" s="21"/>
      <c r="H21" s="33" t="s">
        <v>49</v>
      </c>
      <c r="I21" s="34" t="s">
        <v>36</v>
      </c>
      <c r="J21" s="34" t="s">
        <v>36</v>
      </c>
      <c r="K21" s="34" t="s">
        <v>36</v>
      </c>
      <c r="L21" s="34" t="s">
        <v>36</v>
      </c>
      <c r="M21" s="35">
        <f>SUM(M22)</f>
        <v>46900258.259999998</v>
      </c>
      <c r="N21" s="36" t="s">
        <v>36</v>
      </c>
      <c r="O21" s="34" t="s">
        <v>36</v>
      </c>
      <c r="P21" s="37">
        <f>SUM(P22)</f>
        <v>46103214.25</v>
      </c>
      <c r="Q21" s="37">
        <f t="shared" si="2"/>
        <v>797044.00999999791</v>
      </c>
      <c r="R21" s="38">
        <f t="shared" si="1"/>
        <v>0.98300555179075044</v>
      </c>
      <c r="S21" s="39" t="s">
        <v>37</v>
      </c>
      <c r="T21" s="31"/>
      <c r="U21" s="31"/>
      <c r="V21" s="31"/>
      <c r="W21" s="31"/>
    </row>
    <row r="22" spans="1:23" ht="30" hidden="1" outlineLevel="2" x14ac:dyDescent="0.3">
      <c r="A22" s="19"/>
      <c r="B22" s="20"/>
      <c r="C22" s="21"/>
      <c r="D22" s="22"/>
      <c r="E22" s="23"/>
      <c r="F22" s="24"/>
      <c r="G22" s="21"/>
      <c r="H22" s="40" t="s">
        <v>50</v>
      </c>
      <c r="I22" s="41" t="s">
        <v>36</v>
      </c>
      <c r="J22" s="41" t="s">
        <v>36</v>
      </c>
      <c r="K22" s="41" t="s">
        <v>36</v>
      </c>
      <c r="L22" s="41" t="s">
        <v>36</v>
      </c>
      <c r="M22" s="42">
        <v>46900258.259999998</v>
      </c>
      <c r="N22" s="43" t="s">
        <v>36</v>
      </c>
      <c r="O22" s="41" t="s">
        <v>36</v>
      </c>
      <c r="P22" s="44">
        <v>46103214.25</v>
      </c>
      <c r="Q22" s="44">
        <f t="shared" si="2"/>
        <v>797044.00999999791</v>
      </c>
      <c r="R22" s="45">
        <f t="shared" si="1"/>
        <v>0.98300555179075044</v>
      </c>
      <c r="S22" s="46"/>
      <c r="T22" s="31"/>
      <c r="U22" s="31"/>
      <c r="V22" s="31"/>
      <c r="W22" s="31"/>
    </row>
    <row r="23" spans="1:23" ht="47.25" hidden="1" outlineLevel="1" collapsed="1" x14ac:dyDescent="0.3">
      <c r="A23" s="19"/>
      <c r="B23" s="20"/>
      <c r="C23" s="21"/>
      <c r="D23" s="22"/>
      <c r="E23" s="23"/>
      <c r="F23" s="24"/>
      <c r="G23" s="21"/>
      <c r="H23" s="33" t="s">
        <v>51</v>
      </c>
      <c r="I23" s="34" t="s">
        <v>36</v>
      </c>
      <c r="J23" s="34" t="s">
        <v>36</v>
      </c>
      <c r="K23" s="34" t="s">
        <v>36</v>
      </c>
      <c r="L23" s="34" t="s">
        <v>36</v>
      </c>
      <c r="M23" s="35">
        <f>M24</f>
        <v>26030660</v>
      </c>
      <c r="N23" s="36" t="s">
        <v>36</v>
      </c>
      <c r="O23" s="34" t="s">
        <v>36</v>
      </c>
      <c r="P23" s="37">
        <f>SUM(P24)</f>
        <v>0</v>
      </c>
      <c r="Q23" s="37">
        <f t="shared" si="2"/>
        <v>26030660</v>
      </c>
      <c r="R23" s="38">
        <f t="shared" si="1"/>
        <v>0</v>
      </c>
      <c r="S23" s="39" t="s">
        <v>52</v>
      </c>
      <c r="T23" s="31"/>
      <c r="U23" s="31"/>
      <c r="V23" s="31"/>
      <c r="W23" s="31"/>
    </row>
    <row r="24" spans="1:23" ht="30" hidden="1" outlineLevel="2" x14ac:dyDescent="0.3">
      <c r="A24" s="19"/>
      <c r="B24" s="20"/>
      <c r="C24" s="21"/>
      <c r="D24" s="22"/>
      <c r="E24" s="23"/>
      <c r="F24" s="24"/>
      <c r="G24" s="21"/>
      <c r="H24" s="40" t="s">
        <v>53</v>
      </c>
      <c r="I24" s="41" t="s">
        <v>36</v>
      </c>
      <c r="J24" s="41" t="s">
        <v>36</v>
      </c>
      <c r="K24" s="41" t="s">
        <v>36</v>
      </c>
      <c r="L24" s="41" t="s">
        <v>36</v>
      </c>
      <c r="M24" s="42">
        <v>26030660</v>
      </c>
      <c r="N24" s="43" t="s">
        <v>36</v>
      </c>
      <c r="O24" s="41" t="s">
        <v>36</v>
      </c>
      <c r="P24" s="44">
        <v>0</v>
      </c>
      <c r="Q24" s="44">
        <f t="shared" si="2"/>
        <v>26030660</v>
      </c>
      <c r="R24" s="45">
        <f t="shared" si="1"/>
        <v>0</v>
      </c>
      <c r="S24" s="46"/>
      <c r="T24" s="31"/>
      <c r="U24" s="31"/>
      <c r="V24" s="31"/>
      <c r="W24" s="31"/>
    </row>
    <row r="25" spans="1:23" ht="88.5" hidden="1" customHeight="1" outlineLevel="1" collapsed="1" x14ac:dyDescent="0.3">
      <c r="A25" s="19"/>
      <c r="B25" s="20"/>
      <c r="C25" s="21"/>
      <c r="D25" s="22"/>
      <c r="E25" s="23"/>
      <c r="F25" s="24"/>
      <c r="G25" s="21"/>
      <c r="H25" s="33" t="s">
        <v>54</v>
      </c>
      <c r="I25" s="34" t="s">
        <v>36</v>
      </c>
      <c r="J25" s="34" t="s">
        <v>36</v>
      </c>
      <c r="K25" s="34" t="s">
        <v>36</v>
      </c>
      <c r="L25" s="34" t="s">
        <v>36</v>
      </c>
      <c r="M25" s="35">
        <v>0</v>
      </c>
      <c r="N25" s="36" t="s">
        <v>36</v>
      </c>
      <c r="O25" s="34" t="s">
        <v>36</v>
      </c>
      <c r="P25" s="37">
        <v>0</v>
      </c>
      <c r="Q25" s="37">
        <f t="shared" si="2"/>
        <v>0</v>
      </c>
      <c r="R25" s="38">
        <f t="shared" si="1"/>
        <v>0</v>
      </c>
      <c r="S25" s="47" t="s">
        <v>55</v>
      </c>
      <c r="T25" s="31"/>
      <c r="U25" s="31"/>
      <c r="V25" s="31"/>
      <c r="W25" s="31"/>
    </row>
    <row r="26" spans="1:23" ht="75" customHeight="1" collapsed="1" x14ac:dyDescent="0.3">
      <c r="A26" s="19"/>
      <c r="B26" s="20"/>
      <c r="C26" s="21"/>
      <c r="D26" s="22"/>
      <c r="E26" s="23"/>
      <c r="F26" s="24"/>
      <c r="G26" s="21"/>
      <c r="H26" s="25" t="s">
        <v>56</v>
      </c>
      <c r="I26" s="26">
        <f>SUM(J26:K26)</f>
        <v>126920001.89999999</v>
      </c>
      <c r="J26" s="26">
        <v>12692000.189999999</v>
      </c>
      <c r="K26" s="26">
        <v>114228001.70999999</v>
      </c>
      <c r="L26" s="26">
        <v>0</v>
      </c>
      <c r="M26" s="27">
        <f>M27</f>
        <v>126920001.90000001</v>
      </c>
      <c r="N26" s="28">
        <f t="shared" ref="N26:N29" si="3">IF(I26=0,0,M26/I26)</f>
        <v>1.0000000000000002</v>
      </c>
      <c r="O26" s="26">
        <f>I26-M26</f>
        <v>0</v>
      </c>
      <c r="P26" s="26">
        <f>P27</f>
        <v>0</v>
      </c>
      <c r="Q26" s="26">
        <f>I26-P26</f>
        <v>126920001.89999999</v>
      </c>
      <c r="R26" s="29">
        <f>IF(I26=0,0,P26/I26)</f>
        <v>0</v>
      </c>
      <c r="S26" s="48"/>
      <c r="T26" s="31"/>
      <c r="U26" s="31"/>
      <c r="V26" s="31"/>
      <c r="W26" s="31"/>
    </row>
    <row r="27" spans="1:23" ht="31.5" hidden="1" outlineLevel="1" x14ac:dyDescent="0.3">
      <c r="A27" s="19"/>
      <c r="B27" s="20"/>
      <c r="C27" s="21"/>
      <c r="D27" s="22"/>
      <c r="E27" s="23"/>
      <c r="F27" s="24"/>
      <c r="G27" s="21"/>
      <c r="H27" s="49" t="s">
        <v>57</v>
      </c>
      <c r="I27" s="34" t="s">
        <v>36</v>
      </c>
      <c r="J27" s="34" t="s">
        <v>36</v>
      </c>
      <c r="K27" s="34" t="s">
        <v>36</v>
      </c>
      <c r="L27" s="34" t="s">
        <v>36</v>
      </c>
      <c r="M27" s="35">
        <f>M28</f>
        <v>126920001.90000001</v>
      </c>
      <c r="N27" s="36" t="s">
        <v>36</v>
      </c>
      <c r="O27" s="34" t="s">
        <v>36</v>
      </c>
      <c r="P27" s="37">
        <v>0</v>
      </c>
      <c r="Q27" s="37">
        <f>M27-P27</f>
        <v>126920001.90000001</v>
      </c>
      <c r="R27" s="38">
        <f>IF(M27=0,0,P27/M27)</f>
        <v>0</v>
      </c>
      <c r="S27" s="39" t="s">
        <v>37</v>
      </c>
      <c r="T27" s="31"/>
      <c r="U27" s="31"/>
      <c r="V27" s="31"/>
      <c r="W27" s="31"/>
    </row>
    <row r="28" spans="1:23" ht="30" hidden="1" outlineLevel="2" x14ac:dyDescent="0.3">
      <c r="A28" s="50"/>
      <c r="B28" s="20"/>
      <c r="C28" s="21"/>
      <c r="D28" s="22"/>
      <c r="E28" s="23"/>
      <c r="F28" s="24"/>
      <c r="G28" s="21"/>
      <c r="H28" s="51" t="s">
        <v>58</v>
      </c>
      <c r="I28" s="41" t="s">
        <v>36</v>
      </c>
      <c r="J28" s="41" t="s">
        <v>36</v>
      </c>
      <c r="K28" s="41" t="s">
        <v>36</v>
      </c>
      <c r="L28" s="41" t="s">
        <v>36</v>
      </c>
      <c r="M28" s="42">
        <v>126920001.90000001</v>
      </c>
      <c r="N28" s="43" t="s">
        <v>36</v>
      </c>
      <c r="O28" s="41" t="s">
        <v>36</v>
      </c>
      <c r="P28" s="44">
        <v>0</v>
      </c>
      <c r="Q28" s="44">
        <f t="shared" ref="Q28" si="4">M28-P28</f>
        <v>126920001.90000001</v>
      </c>
      <c r="R28" s="45">
        <f t="shared" ref="R28" si="5">IF(M28=0,0,P28/M28)</f>
        <v>0</v>
      </c>
      <c r="S28" s="52"/>
      <c r="T28" s="31"/>
      <c r="U28" s="31"/>
      <c r="V28" s="31"/>
      <c r="W28" s="31"/>
    </row>
    <row r="29" spans="1:23" collapsed="1" x14ac:dyDescent="0.3">
      <c r="A29" s="53" t="s">
        <v>59</v>
      </c>
      <c r="B29" s="53"/>
      <c r="C29" s="53"/>
      <c r="D29" s="53"/>
      <c r="E29" s="53"/>
      <c r="F29" s="53"/>
      <c r="G29" s="53"/>
      <c r="H29" s="53"/>
      <c r="I29" s="54">
        <f>I26+I6</f>
        <v>576529552.89999998</v>
      </c>
      <c r="J29" s="54">
        <f t="shared" ref="J29:Q29" si="6">J26+J6</f>
        <v>57652955.289999999</v>
      </c>
      <c r="K29" s="54">
        <f t="shared" si="6"/>
        <v>518876597.60999995</v>
      </c>
      <c r="L29" s="54">
        <f t="shared" si="6"/>
        <v>0</v>
      </c>
      <c r="M29" s="55">
        <f t="shared" si="6"/>
        <v>520874699.03999996</v>
      </c>
      <c r="N29" s="56">
        <f t="shared" si="3"/>
        <v>0.90346573982192124</v>
      </c>
      <c r="O29" s="54">
        <f t="shared" si="6"/>
        <v>55654853.860000014</v>
      </c>
      <c r="P29" s="54">
        <f t="shared" si="6"/>
        <v>73004462.739999995</v>
      </c>
      <c r="Q29" s="54">
        <f t="shared" si="6"/>
        <v>503525090.15999997</v>
      </c>
      <c r="R29" s="56">
        <f>IF(I29=0,0,P29/I29)</f>
        <v>0.12662744237963244</v>
      </c>
      <c r="S29" s="57"/>
      <c r="T29" s="31"/>
      <c r="U29" s="31"/>
      <c r="V29" s="31"/>
      <c r="W29" s="31"/>
    </row>
    <row r="30" spans="1:23" ht="62.25" customHeight="1" x14ac:dyDescent="0.3">
      <c r="A30" s="19">
        <v>2</v>
      </c>
      <c r="B30" s="20" t="s">
        <v>60</v>
      </c>
      <c r="C30" s="58" t="s">
        <v>61</v>
      </c>
      <c r="D30" s="59" t="s">
        <v>62</v>
      </c>
      <c r="E30" s="60" t="s">
        <v>63</v>
      </c>
      <c r="F30" s="24" t="s">
        <v>64</v>
      </c>
      <c r="G30" s="21" t="s">
        <v>33</v>
      </c>
      <c r="H30" s="25" t="s">
        <v>65</v>
      </c>
      <c r="I30" s="26">
        <f>SUM(J30:L30)</f>
        <v>99443495.099999994</v>
      </c>
      <c r="J30" s="26">
        <v>11246576.25</v>
      </c>
      <c r="K30" s="26">
        <v>43005903.170000002</v>
      </c>
      <c r="L30" s="26">
        <v>45191015.68</v>
      </c>
      <c r="M30" s="26">
        <f>M32+M34+M37+M39+M41+M43+M45</f>
        <v>99443495.100000009</v>
      </c>
      <c r="N30" s="28">
        <f>IF(I30=0,0,M30/I30)</f>
        <v>1.0000000000000002</v>
      </c>
      <c r="O30" s="26">
        <f>I30-M30</f>
        <v>0</v>
      </c>
      <c r="P30" s="26">
        <f>P32+P34+P37+P39+P41+P43+P45</f>
        <v>20048152.440000001</v>
      </c>
      <c r="Q30" s="26">
        <f>I30-P30</f>
        <v>79395342.659999996</v>
      </c>
      <c r="R30" s="29">
        <f>IF(I30=0,0,P30/I30)</f>
        <v>0.20160345751966638</v>
      </c>
      <c r="S30" s="61"/>
      <c r="T30" s="31"/>
      <c r="U30" s="31"/>
      <c r="V30" s="31"/>
      <c r="W30" s="31"/>
    </row>
    <row r="31" spans="1:23" x14ac:dyDescent="0.3">
      <c r="A31" s="19"/>
      <c r="B31" s="20"/>
      <c r="C31" s="58"/>
      <c r="D31" s="59"/>
      <c r="E31" s="60"/>
      <c r="F31" s="24"/>
      <c r="G31" s="21"/>
      <c r="H31" s="62" t="s">
        <v>66</v>
      </c>
      <c r="I31" s="63">
        <f>SUM(J31:L31)</f>
        <v>1010434.01</v>
      </c>
      <c r="J31" s="63">
        <f>68200.35+942233.66</f>
        <v>1010434.01</v>
      </c>
      <c r="K31" s="63">
        <v>0</v>
      </c>
      <c r="L31" s="63">
        <v>0</v>
      </c>
      <c r="M31" s="63">
        <f>J31</f>
        <v>1010434.01</v>
      </c>
      <c r="N31" s="64">
        <f>IF(I31=0,0,M31/I31)</f>
        <v>1</v>
      </c>
      <c r="O31" s="63">
        <f>I31-M31</f>
        <v>0</v>
      </c>
      <c r="P31" s="63">
        <v>0</v>
      </c>
      <c r="Q31" s="63">
        <f>I31-P31</f>
        <v>1010434.01</v>
      </c>
      <c r="R31" s="65">
        <f>IF(I31=0,0,P31/I31)</f>
        <v>0</v>
      </c>
      <c r="S31" s="66"/>
      <c r="T31" s="31"/>
      <c r="U31" s="31"/>
      <c r="V31" s="31"/>
      <c r="W31" s="31"/>
    </row>
    <row r="32" spans="1:23" hidden="1" outlineLevel="1" x14ac:dyDescent="0.3">
      <c r="A32" s="19"/>
      <c r="B32" s="20"/>
      <c r="C32" s="58"/>
      <c r="D32" s="59"/>
      <c r="E32" s="60"/>
      <c r="F32" s="24"/>
      <c r="G32" s="21"/>
      <c r="H32" s="33" t="s">
        <v>67</v>
      </c>
      <c r="I32" s="34" t="s">
        <v>36</v>
      </c>
      <c r="J32" s="34" t="s">
        <v>36</v>
      </c>
      <c r="K32" s="34" t="s">
        <v>36</v>
      </c>
      <c r="L32" s="34" t="s">
        <v>36</v>
      </c>
      <c r="M32" s="37">
        <f>M33</f>
        <v>8821749.1300000008</v>
      </c>
      <c r="N32" s="36" t="s">
        <v>36</v>
      </c>
      <c r="O32" s="34" t="s">
        <v>36</v>
      </c>
      <c r="P32" s="37">
        <f>P33</f>
        <v>0</v>
      </c>
      <c r="Q32" s="37">
        <f t="shared" ref="Q32:Q46" si="7">M32-P32</f>
        <v>8821749.1300000008</v>
      </c>
      <c r="R32" s="38">
        <f t="shared" ref="R32:R56" si="8">IF(M32=0,0,P32/M32)</f>
        <v>0</v>
      </c>
      <c r="S32" s="67" t="s">
        <v>68</v>
      </c>
      <c r="T32" s="31"/>
      <c r="U32" s="31"/>
      <c r="V32" s="31"/>
      <c r="W32" s="31"/>
    </row>
    <row r="33" spans="1:23" ht="31.5" hidden="1" outlineLevel="2" x14ac:dyDescent="0.3">
      <c r="A33" s="19"/>
      <c r="B33" s="20"/>
      <c r="C33" s="58"/>
      <c r="D33" s="59"/>
      <c r="E33" s="60"/>
      <c r="F33" s="24"/>
      <c r="G33" s="21"/>
      <c r="H33" s="68" t="s">
        <v>69</v>
      </c>
      <c r="I33" s="34" t="s">
        <v>36</v>
      </c>
      <c r="J33" s="34" t="s">
        <v>36</v>
      </c>
      <c r="K33" s="34" t="s">
        <v>36</v>
      </c>
      <c r="L33" s="34" t="s">
        <v>36</v>
      </c>
      <c r="M33" s="69">
        <v>8821749.1300000008</v>
      </c>
      <c r="N33" s="36" t="s">
        <v>36</v>
      </c>
      <c r="O33" s="34" t="s">
        <v>36</v>
      </c>
      <c r="P33" s="69">
        <v>0</v>
      </c>
      <c r="Q33" s="37">
        <f t="shared" si="7"/>
        <v>8821749.1300000008</v>
      </c>
      <c r="R33" s="70">
        <f t="shared" si="8"/>
        <v>0</v>
      </c>
      <c r="S33" s="71"/>
      <c r="T33" s="31"/>
      <c r="U33" s="31"/>
      <c r="V33" s="31"/>
      <c r="W33" s="31"/>
    </row>
    <row r="34" spans="1:23" s="73" customFormat="1" ht="34.5" hidden="1" customHeight="1" outlineLevel="1" collapsed="1" x14ac:dyDescent="0.3">
      <c r="A34" s="19"/>
      <c r="B34" s="20"/>
      <c r="C34" s="58"/>
      <c r="D34" s="59"/>
      <c r="E34" s="60"/>
      <c r="F34" s="24"/>
      <c r="G34" s="21"/>
      <c r="H34" s="72" t="s">
        <v>70</v>
      </c>
      <c r="I34" s="34" t="s">
        <v>36</v>
      </c>
      <c r="J34" s="34" t="s">
        <v>36</v>
      </c>
      <c r="K34" s="34" t="s">
        <v>36</v>
      </c>
      <c r="L34" s="34" t="s">
        <v>36</v>
      </c>
      <c r="M34" s="37">
        <f>SUM(M35:M36)</f>
        <v>16084470.98</v>
      </c>
      <c r="N34" s="36" t="s">
        <v>36</v>
      </c>
      <c r="O34" s="34" t="s">
        <v>36</v>
      </c>
      <c r="P34" s="37">
        <f>SUM(P35:P36)</f>
        <v>0</v>
      </c>
      <c r="Q34" s="37">
        <f t="shared" si="7"/>
        <v>16084470.98</v>
      </c>
      <c r="R34" s="38">
        <f t="shared" si="8"/>
        <v>0</v>
      </c>
      <c r="S34" s="67" t="s">
        <v>71</v>
      </c>
      <c r="T34" s="31"/>
      <c r="U34" s="31"/>
      <c r="V34" s="31"/>
      <c r="W34" s="31"/>
    </row>
    <row r="35" spans="1:23" ht="31.5" hidden="1" outlineLevel="2" x14ac:dyDescent="0.3">
      <c r="A35" s="19"/>
      <c r="B35" s="20"/>
      <c r="C35" s="58"/>
      <c r="D35" s="59"/>
      <c r="E35" s="60"/>
      <c r="F35" s="24"/>
      <c r="G35" s="21"/>
      <c r="H35" s="68" t="s">
        <v>69</v>
      </c>
      <c r="I35" s="34" t="s">
        <v>36</v>
      </c>
      <c r="J35" s="34" t="s">
        <v>36</v>
      </c>
      <c r="K35" s="34" t="s">
        <v>36</v>
      </c>
      <c r="L35" s="34" t="s">
        <v>36</v>
      </c>
      <c r="M35" s="69">
        <v>14264982.83</v>
      </c>
      <c r="N35" s="36" t="s">
        <v>36</v>
      </c>
      <c r="O35" s="34" t="s">
        <v>36</v>
      </c>
      <c r="P35" s="69">
        <v>0</v>
      </c>
      <c r="Q35" s="37">
        <f t="shared" si="7"/>
        <v>14264982.83</v>
      </c>
      <c r="R35" s="70">
        <f t="shared" si="8"/>
        <v>0</v>
      </c>
      <c r="S35" s="74"/>
      <c r="T35" s="31"/>
      <c r="U35" s="31"/>
      <c r="V35" s="31"/>
      <c r="W35" s="31"/>
    </row>
    <row r="36" spans="1:23" ht="31.5" hidden="1" outlineLevel="2" x14ac:dyDescent="0.3">
      <c r="A36" s="19"/>
      <c r="B36" s="20"/>
      <c r="C36" s="58"/>
      <c r="D36" s="59"/>
      <c r="E36" s="60"/>
      <c r="F36" s="24"/>
      <c r="G36" s="21"/>
      <c r="H36" s="68" t="s">
        <v>72</v>
      </c>
      <c r="I36" s="34" t="s">
        <v>36</v>
      </c>
      <c r="J36" s="34" t="s">
        <v>36</v>
      </c>
      <c r="K36" s="34" t="s">
        <v>36</v>
      </c>
      <c r="L36" s="34" t="s">
        <v>36</v>
      </c>
      <c r="M36" s="69">
        <v>1819488.15</v>
      </c>
      <c r="N36" s="36" t="s">
        <v>36</v>
      </c>
      <c r="O36" s="34" t="s">
        <v>36</v>
      </c>
      <c r="P36" s="69">
        <v>0</v>
      </c>
      <c r="Q36" s="37">
        <f t="shared" si="7"/>
        <v>1819488.15</v>
      </c>
      <c r="R36" s="70">
        <f t="shared" si="8"/>
        <v>0</v>
      </c>
      <c r="S36" s="74"/>
      <c r="T36" s="31"/>
      <c r="U36" s="31"/>
      <c r="V36" s="31"/>
      <c r="W36" s="31"/>
    </row>
    <row r="37" spans="1:23" s="73" customFormat="1" hidden="1" outlineLevel="1" collapsed="1" x14ac:dyDescent="0.3">
      <c r="A37" s="19"/>
      <c r="B37" s="20"/>
      <c r="C37" s="58"/>
      <c r="D37" s="59"/>
      <c r="E37" s="60"/>
      <c r="F37" s="24"/>
      <c r="G37" s="21"/>
      <c r="H37" s="33" t="s">
        <v>73</v>
      </c>
      <c r="I37" s="34" t="s">
        <v>36</v>
      </c>
      <c r="J37" s="34" t="s">
        <v>36</v>
      </c>
      <c r="K37" s="34" t="s">
        <v>36</v>
      </c>
      <c r="L37" s="34" t="s">
        <v>36</v>
      </c>
      <c r="M37" s="37">
        <f>M38</f>
        <v>3150471.12</v>
      </c>
      <c r="N37" s="36" t="s">
        <v>36</v>
      </c>
      <c r="O37" s="34" t="s">
        <v>36</v>
      </c>
      <c r="P37" s="37">
        <f>P38</f>
        <v>2975908.13</v>
      </c>
      <c r="Q37" s="37">
        <f t="shared" si="7"/>
        <v>174562.99000000022</v>
      </c>
      <c r="R37" s="70">
        <f t="shared" si="8"/>
        <v>0.9445914647838447</v>
      </c>
      <c r="S37" s="67" t="s">
        <v>68</v>
      </c>
      <c r="T37" s="31"/>
      <c r="U37" s="31"/>
      <c r="V37" s="31"/>
      <c r="W37" s="31"/>
    </row>
    <row r="38" spans="1:23" s="75" customFormat="1" ht="41.25" hidden="1" customHeight="1" outlineLevel="2" x14ac:dyDescent="0.3">
      <c r="A38" s="19"/>
      <c r="B38" s="20"/>
      <c r="C38" s="58"/>
      <c r="D38" s="59"/>
      <c r="E38" s="60"/>
      <c r="F38" s="24"/>
      <c r="G38" s="21"/>
      <c r="H38" s="68" t="s">
        <v>74</v>
      </c>
      <c r="I38" s="34" t="s">
        <v>36</v>
      </c>
      <c r="J38" s="34" t="s">
        <v>36</v>
      </c>
      <c r="K38" s="34" t="s">
        <v>36</v>
      </c>
      <c r="L38" s="34" t="s">
        <v>36</v>
      </c>
      <c r="M38" s="69">
        <v>3150471.12</v>
      </c>
      <c r="N38" s="36" t="s">
        <v>36</v>
      </c>
      <c r="O38" s="34" t="s">
        <v>36</v>
      </c>
      <c r="P38" s="69">
        <v>2975908.13</v>
      </c>
      <c r="Q38" s="37">
        <f t="shared" si="7"/>
        <v>174562.99000000022</v>
      </c>
      <c r="R38" s="70">
        <f t="shared" si="8"/>
        <v>0.9445914647838447</v>
      </c>
      <c r="S38" s="74"/>
      <c r="T38" s="31"/>
      <c r="U38" s="31"/>
      <c r="V38" s="31"/>
      <c r="W38" s="31"/>
    </row>
    <row r="39" spans="1:23" s="73" customFormat="1" hidden="1" outlineLevel="1" x14ac:dyDescent="0.3">
      <c r="A39" s="19"/>
      <c r="B39" s="20"/>
      <c r="C39" s="58"/>
      <c r="D39" s="59"/>
      <c r="E39" s="60"/>
      <c r="F39" s="24"/>
      <c r="G39" s="21"/>
      <c r="H39" s="33" t="s">
        <v>75</v>
      </c>
      <c r="I39" s="34" t="s">
        <v>36</v>
      </c>
      <c r="J39" s="34" t="s">
        <v>36</v>
      </c>
      <c r="K39" s="34" t="s">
        <v>36</v>
      </c>
      <c r="L39" s="34" t="s">
        <v>36</v>
      </c>
      <c r="M39" s="37">
        <f>M40</f>
        <v>15511297.119999999</v>
      </c>
      <c r="N39" s="36" t="s">
        <v>36</v>
      </c>
      <c r="O39" s="34" t="s">
        <v>36</v>
      </c>
      <c r="P39" s="37">
        <f>P40</f>
        <v>14566591.940000001</v>
      </c>
      <c r="Q39" s="37">
        <f t="shared" si="7"/>
        <v>944705.17999999784</v>
      </c>
      <c r="R39" s="38">
        <f t="shared" si="8"/>
        <v>0.93909566861549498</v>
      </c>
      <c r="S39" s="76" t="s">
        <v>68</v>
      </c>
      <c r="T39" s="31"/>
      <c r="U39" s="31"/>
      <c r="V39" s="31"/>
      <c r="W39" s="31"/>
    </row>
    <row r="40" spans="1:23" s="75" customFormat="1" ht="31.5" hidden="1" outlineLevel="2" x14ac:dyDescent="0.3">
      <c r="A40" s="19"/>
      <c r="B40" s="20"/>
      <c r="C40" s="58"/>
      <c r="D40" s="59"/>
      <c r="E40" s="60"/>
      <c r="F40" s="24"/>
      <c r="G40" s="21"/>
      <c r="H40" s="68" t="s">
        <v>74</v>
      </c>
      <c r="I40" s="77" t="s">
        <v>36</v>
      </c>
      <c r="J40" s="77" t="s">
        <v>36</v>
      </c>
      <c r="K40" s="77" t="s">
        <v>36</v>
      </c>
      <c r="L40" s="77" t="s">
        <v>36</v>
      </c>
      <c r="M40" s="69">
        <v>15511297.119999999</v>
      </c>
      <c r="N40" s="78" t="s">
        <v>36</v>
      </c>
      <c r="O40" s="77" t="s">
        <v>36</v>
      </c>
      <c r="P40" s="69">
        <v>14566591.940000001</v>
      </c>
      <c r="Q40" s="69">
        <f t="shared" si="7"/>
        <v>944705.17999999784</v>
      </c>
      <c r="R40" s="79">
        <f t="shared" si="8"/>
        <v>0.93909566861549498</v>
      </c>
      <c r="S40" s="67"/>
      <c r="T40" s="31"/>
      <c r="U40" s="31"/>
      <c r="V40" s="31"/>
      <c r="W40" s="31"/>
    </row>
    <row r="41" spans="1:23" s="73" customFormat="1" hidden="1" outlineLevel="1" collapsed="1" x14ac:dyDescent="0.3">
      <c r="A41" s="19"/>
      <c r="B41" s="20"/>
      <c r="C41" s="58"/>
      <c r="D41" s="59"/>
      <c r="E41" s="60"/>
      <c r="F41" s="24"/>
      <c r="G41" s="21"/>
      <c r="H41" s="33" t="s">
        <v>76</v>
      </c>
      <c r="I41" s="34" t="s">
        <v>36</v>
      </c>
      <c r="J41" s="34" t="s">
        <v>36</v>
      </c>
      <c r="K41" s="34" t="s">
        <v>36</v>
      </c>
      <c r="L41" s="34" t="s">
        <v>36</v>
      </c>
      <c r="M41" s="37">
        <f>M42</f>
        <v>3646543.42</v>
      </c>
      <c r="N41" s="36" t="s">
        <v>36</v>
      </c>
      <c r="O41" s="34" t="s">
        <v>36</v>
      </c>
      <c r="P41" s="37">
        <f>P42</f>
        <v>2505652.37</v>
      </c>
      <c r="Q41" s="37">
        <f t="shared" si="7"/>
        <v>1140891.0499999998</v>
      </c>
      <c r="R41" s="38">
        <f t="shared" si="8"/>
        <v>0.68713081990396263</v>
      </c>
      <c r="S41" s="74" t="s">
        <v>68</v>
      </c>
      <c r="T41" s="31"/>
      <c r="U41" s="31"/>
      <c r="V41" s="31"/>
      <c r="W41" s="31"/>
    </row>
    <row r="42" spans="1:23" s="75" customFormat="1" ht="32.25" hidden="1" customHeight="1" outlineLevel="2" x14ac:dyDescent="0.3">
      <c r="A42" s="19"/>
      <c r="B42" s="20"/>
      <c r="C42" s="58"/>
      <c r="D42" s="59"/>
      <c r="E42" s="60"/>
      <c r="F42" s="24"/>
      <c r="G42" s="21"/>
      <c r="H42" s="68" t="s">
        <v>74</v>
      </c>
      <c r="I42" s="77" t="s">
        <v>36</v>
      </c>
      <c r="J42" s="77" t="s">
        <v>36</v>
      </c>
      <c r="K42" s="77" t="s">
        <v>36</v>
      </c>
      <c r="L42" s="77" t="s">
        <v>36</v>
      </c>
      <c r="M42" s="69">
        <v>3646543.42</v>
      </c>
      <c r="N42" s="78" t="s">
        <v>36</v>
      </c>
      <c r="O42" s="77" t="s">
        <v>36</v>
      </c>
      <c r="P42" s="69">
        <v>2505652.37</v>
      </c>
      <c r="Q42" s="69">
        <f t="shared" si="7"/>
        <v>1140891.0499999998</v>
      </c>
      <c r="R42" s="79">
        <f t="shared" si="8"/>
        <v>0.68713081990396263</v>
      </c>
      <c r="S42" s="67"/>
      <c r="T42" s="31"/>
      <c r="U42" s="31"/>
      <c r="V42" s="31"/>
      <c r="W42" s="31"/>
    </row>
    <row r="43" spans="1:23" ht="47.25" hidden="1" outlineLevel="1" collapsed="1" x14ac:dyDescent="0.3">
      <c r="A43" s="19"/>
      <c r="B43" s="20"/>
      <c r="C43" s="58"/>
      <c r="D43" s="59"/>
      <c r="E43" s="60"/>
      <c r="F43" s="24"/>
      <c r="G43" s="21"/>
      <c r="H43" s="33" t="s">
        <v>77</v>
      </c>
      <c r="I43" s="34" t="s">
        <v>36</v>
      </c>
      <c r="J43" s="34" t="s">
        <v>36</v>
      </c>
      <c r="K43" s="34" t="s">
        <v>36</v>
      </c>
      <c r="L43" s="34" t="s">
        <v>36</v>
      </c>
      <c r="M43" s="37">
        <f>M44</f>
        <v>39060630</v>
      </c>
      <c r="N43" s="36" t="s">
        <v>36</v>
      </c>
      <c r="O43" s="34" t="s">
        <v>36</v>
      </c>
      <c r="P43" s="37">
        <f>P44</f>
        <v>0</v>
      </c>
      <c r="Q43" s="37">
        <f t="shared" si="7"/>
        <v>39060630</v>
      </c>
      <c r="R43" s="38">
        <f t="shared" si="8"/>
        <v>0</v>
      </c>
      <c r="S43" s="74" t="s">
        <v>68</v>
      </c>
      <c r="T43" s="31"/>
      <c r="U43" s="31"/>
      <c r="V43" s="31"/>
      <c r="W43" s="31"/>
    </row>
    <row r="44" spans="1:23" ht="31.5" hidden="1" outlineLevel="2" x14ac:dyDescent="0.3">
      <c r="A44" s="19"/>
      <c r="B44" s="20"/>
      <c r="C44" s="58"/>
      <c r="D44" s="59"/>
      <c r="E44" s="60"/>
      <c r="F44" s="24"/>
      <c r="G44" s="21"/>
      <c r="H44" s="68" t="s">
        <v>78</v>
      </c>
      <c r="I44" s="34" t="s">
        <v>36</v>
      </c>
      <c r="J44" s="34" t="s">
        <v>36</v>
      </c>
      <c r="K44" s="34" t="s">
        <v>36</v>
      </c>
      <c r="L44" s="34" t="s">
        <v>36</v>
      </c>
      <c r="M44" s="37">
        <v>39060630</v>
      </c>
      <c r="N44" s="36" t="s">
        <v>36</v>
      </c>
      <c r="O44" s="34" t="s">
        <v>36</v>
      </c>
      <c r="P44" s="37">
        <v>0</v>
      </c>
      <c r="Q44" s="69">
        <f t="shared" si="7"/>
        <v>39060630</v>
      </c>
      <c r="R44" s="79">
        <f t="shared" si="8"/>
        <v>0</v>
      </c>
      <c r="S44" s="76"/>
      <c r="T44" s="31"/>
      <c r="U44" s="31"/>
      <c r="V44" s="31"/>
      <c r="W44" s="31"/>
    </row>
    <row r="45" spans="1:23" ht="84" hidden="1" customHeight="1" outlineLevel="1" collapsed="1" x14ac:dyDescent="0.3">
      <c r="A45" s="19"/>
      <c r="B45" s="20"/>
      <c r="C45" s="58"/>
      <c r="D45" s="59"/>
      <c r="E45" s="60"/>
      <c r="F45" s="24"/>
      <c r="G45" s="21"/>
      <c r="H45" s="33" t="s">
        <v>79</v>
      </c>
      <c r="I45" s="34" t="s">
        <v>36</v>
      </c>
      <c r="J45" s="34" t="s">
        <v>36</v>
      </c>
      <c r="K45" s="34" t="s">
        <v>36</v>
      </c>
      <c r="L45" s="34" t="s">
        <v>36</v>
      </c>
      <c r="M45" s="37">
        <f>M46</f>
        <v>13168333.33</v>
      </c>
      <c r="N45" s="36" t="s">
        <v>36</v>
      </c>
      <c r="O45" s="34" t="s">
        <v>36</v>
      </c>
      <c r="P45" s="37">
        <f>P46</f>
        <v>0</v>
      </c>
      <c r="Q45" s="37">
        <f t="shared" si="7"/>
        <v>13168333.33</v>
      </c>
      <c r="R45" s="38">
        <f t="shared" si="8"/>
        <v>0</v>
      </c>
      <c r="S45" s="74" t="s">
        <v>68</v>
      </c>
      <c r="T45" s="31"/>
      <c r="U45" s="31"/>
      <c r="V45" s="31"/>
      <c r="W45" s="31"/>
    </row>
    <row r="46" spans="1:23" ht="32.25" hidden="1" customHeight="1" outlineLevel="2" x14ac:dyDescent="0.3">
      <c r="A46" s="19"/>
      <c r="B46" s="20"/>
      <c r="C46" s="58"/>
      <c r="D46" s="59"/>
      <c r="E46" s="60"/>
      <c r="F46" s="24"/>
      <c r="G46" s="21"/>
      <c r="H46" s="68" t="s">
        <v>80</v>
      </c>
      <c r="I46" s="77" t="s">
        <v>36</v>
      </c>
      <c r="J46" s="77" t="s">
        <v>36</v>
      </c>
      <c r="K46" s="77" t="s">
        <v>36</v>
      </c>
      <c r="L46" s="77" t="s">
        <v>36</v>
      </c>
      <c r="M46" s="69">
        <v>13168333.33</v>
      </c>
      <c r="N46" s="78" t="s">
        <v>36</v>
      </c>
      <c r="O46" s="77" t="s">
        <v>36</v>
      </c>
      <c r="P46" s="69">
        <v>0</v>
      </c>
      <c r="Q46" s="69">
        <f t="shared" si="7"/>
        <v>13168333.33</v>
      </c>
      <c r="R46" s="79">
        <f t="shared" si="8"/>
        <v>0</v>
      </c>
      <c r="S46" s="80"/>
      <c r="T46" s="31"/>
      <c r="U46" s="31"/>
      <c r="V46" s="31"/>
      <c r="W46" s="31"/>
    </row>
    <row r="47" spans="1:23" ht="57" customHeight="1" collapsed="1" x14ac:dyDescent="0.3">
      <c r="A47" s="19"/>
      <c r="B47" s="20"/>
      <c r="C47" s="58"/>
      <c r="D47" s="59"/>
      <c r="E47" s="60"/>
      <c r="F47" s="24"/>
      <c r="G47" s="21"/>
      <c r="H47" s="25" t="s">
        <v>56</v>
      </c>
      <c r="I47" s="26">
        <f>SUM(J47:L47)</f>
        <v>25605875.390000001</v>
      </c>
      <c r="J47" s="26">
        <v>2895900.13</v>
      </c>
      <c r="K47" s="26">
        <v>11073663.449999999</v>
      </c>
      <c r="L47" s="26">
        <v>11636311.810000001</v>
      </c>
      <c r="M47" s="27">
        <f>M49+M51+M53+M55</f>
        <v>24749736.170000002</v>
      </c>
      <c r="N47" s="28">
        <f>IF(I47=0,0,M47/I47)</f>
        <v>0.96656473536013721</v>
      </c>
      <c r="O47" s="26">
        <f>I47-M47</f>
        <v>856139.21999999881</v>
      </c>
      <c r="P47" s="26">
        <v>0</v>
      </c>
      <c r="Q47" s="26">
        <f>I47-P47</f>
        <v>25605875.390000001</v>
      </c>
      <c r="R47" s="29">
        <f>IF(I47=0,0,P47/I47)</f>
        <v>0</v>
      </c>
      <c r="S47" s="48"/>
      <c r="T47" s="31"/>
      <c r="U47" s="31"/>
      <c r="V47" s="31"/>
      <c r="W47" s="31"/>
    </row>
    <row r="48" spans="1:23" ht="24" customHeight="1" x14ac:dyDescent="0.3">
      <c r="A48" s="19"/>
      <c r="B48" s="20"/>
      <c r="C48" s="58"/>
      <c r="D48" s="59"/>
      <c r="E48" s="60"/>
      <c r="F48" s="24"/>
      <c r="G48" s="21"/>
      <c r="H48" s="62" t="s">
        <v>81</v>
      </c>
      <c r="I48" s="63">
        <f>SUM(J48:L48)</f>
        <v>94359.930000000008</v>
      </c>
      <c r="J48" s="63">
        <f>70050.55+24309.38</f>
        <v>94359.930000000008</v>
      </c>
      <c r="K48" s="63">
        <v>0</v>
      </c>
      <c r="L48" s="63">
        <v>0</v>
      </c>
      <c r="M48" s="63">
        <f>J48</f>
        <v>94359.930000000008</v>
      </c>
      <c r="N48" s="64">
        <f>IF(I48=0,0,M48/I48)</f>
        <v>1</v>
      </c>
      <c r="O48" s="63">
        <f>I48-M48</f>
        <v>0</v>
      </c>
      <c r="P48" s="63">
        <v>0</v>
      </c>
      <c r="Q48" s="63">
        <f>I48-P48</f>
        <v>94359.930000000008</v>
      </c>
      <c r="R48" s="65">
        <f>IF(I48=0,0,P48/I48)</f>
        <v>0</v>
      </c>
      <c r="S48" s="66"/>
      <c r="T48" s="31"/>
      <c r="U48" s="31"/>
      <c r="V48" s="31"/>
      <c r="W48" s="31"/>
    </row>
    <row r="49" spans="1:23" ht="18.75" hidden="1" customHeight="1" outlineLevel="1" x14ac:dyDescent="0.3">
      <c r="A49" s="19"/>
      <c r="B49" s="20"/>
      <c r="C49" s="58"/>
      <c r="D49" s="59"/>
      <c r="E49" s="60"/>
      <c r="F49" s="24"/>
      <c r="G49" s="21"/>
      <c r="H49" s="49" t="s">
        <v>82</v>
      </c>
      <c r="I49" s="34" t="s">
        <v>36</v>
      </c>
      <c r="J49" s="34" t="s">
        <v>36</v>
      </c>
      <c r="K49" s="34" t="s">
        <v>36</v>
      </c>
      <c r="L49" s="34" t="s">
        <v>36</v>
      </c>
      <c r="M49" s="37">
        <f>M50</f>
        <v>3563380.33</v>
      </c>
      <c r="N49" s="36" t="s">
        <v>36</v>
      </c>
      <c r="O49" s="34" t="s">
        <v>36</v>
      </c>
      <c r="P49" s="37">
        <f>P50</f>
        <v>0</v>
      </c>
      <c r="Q49" s="37">
        <f>M49-P49</f>
        <v>3563380.33</v>
      </c>
      <c r="R49" s="38">
        <f t="shared" si="8"/>
        <v>0</v>
      </c>
      <c r="S49" s="67" t="s">
        <v>44</v>
      </c>
      <c r="T49" s="31"/>
      <c r="U49" s="31"/>
      <c r="V49" s="31"/>
      <c r="W49" s="31"/>
    </row>
    <row r="50" spans="1:23" s="75" customFormat="1" ht="31.5" hidden="1" outlineLevel="2" x14ac:dyDescent="0.3">
      <c r="A50" s="19"/>
      <c r="B50" s="20"/>
      <c r="C50" s="58"/>
      <c r="D50" s="59"/>
      <c r="E50" s="60"/>
      <c r="F50" s="24"/>
      <c r="G50" s="21"/>
      <c r="H50" s="81" t="s">
        <v>83</v>
      </c>
      <c r="I50" s="77" t="s">
        <v>36</v>
      </c>
      <c r="J50" s="77" t="s">
        <v>36</v>
      </c>
      <c r="K50" s="77" t="s">
        <v>36</v>
      </c>
      <c r="L50" s="77" t="s">
        <v>36</v>
      </c>
      <c r="M50" s="69">
        <v>3563380.33</v>
      </c>
      <c r="N50" s="78" t="s">
        <v>36</v>
      </c>
      <c r="O50" s="77" t="s">
        <v>36</v>
      </c>
      <c r="P50" s="69">
        <v>0</v>
      </c>
      <c r="Q50" s="69">
        <f t="shared" ref="Q50" si="9">M50-P50</f>
        <v>3563380.33</v>
      </c>
      <c r="R50" s="79">
        <f t="shared" si="8"/>
        <v>0</v>
      </c>
      <c r="S50" s="67"/>
      <c r="T50" s="31"/>
      <c r="U50" s="31"/>
      <c r="V50" s="31"/>
      <c r="W50" s="31"/>
    </row>
    <row r="51" spans="1:23" ht="18.75" hidden="1" customHeight="1" outlineLevel="1" collapsed="1" x14ac:dyDescent="0.3">
      <c r="A51" s="19"/>
      <c r="B51" s="20"/>
      <c r="C51" s="58"/>
      <c r="D51" s="59"/>
      <c r="E51" s="60"/>
      <c r="F51" s="24"/>
      <c r="G51" s="21"/>
      <c r="H51" s="49" t="s">
        <v>84</v>
      </c>
      <c r="I51" s="34" t="s">
        <v>36</v>
      </c>
      <c r="J51" s="34" t="s">
        <v>36</v>
      </c>
      <c r="K51" s="34" t="s">
        <v>36</v>
      </c>
      <c r="L51" s="34" t="s">
        <v>36</v>
      </c>
      <c r="M51" s="37">
        <f>M52</f>
        <v>6329983.9100000001</v>
      </c>
      <c r="N51" s="36" t="s">
        <v>36</v>
      </c>
      <c r="O51" s="34" t="s">
        <v>36</v>
      </c>
      <c r="P51" s="37">
        <f>P52</f>
        <v>0</v>
      </c>
      <c r="Q51" s="37">
        <f>M51-P51</f>
        <v>6329983.9100000001</v>
      </c>
      <c r="R51" s="38">
        <f t="shared" si="8"/>
        <v>0</v>
      </c>
      <c r="S51" s="67" t="s">
        <v>44</v>
      </c>
      <c r="T51" s="31"/>
      <c r="U51" s="31"/>
      <c r="V51" s="31"/>
      <c r="W51" s="31"/>
    </row>
    <row r="52" spans="1:23" s="75" customFormat="1" ht="31.5" hidden="1" outlineLevel="2" x14ac:dyDescent="0.3">
      <c r="A52" s="19"/>
      <c r="B52" s="20"/>
      <c r="C52" s="58"/>
      <c r="D52" s="59"/>
      <c r="E52" s="60"/>
      <c r="F52" s="24"/>
      <c r="G52" s="21"/>
      <c r="H52" s="81" t="s">
        <v>83</v>
      </c>
      <c r="I52" s="77" t="s">
        <v>36</v>
      </c>
      <c r="J52" s="77" t="s">
        <v>36</v>
      </c>
      <c r="K52" s="77" t="s">
        <v>36</v>
      </c>
      <c r="L52" s="77" t="s">
        <v>36</v>
      </c>
      <c r="M52" s="69">
        <v>6329983.9100000001</v>
      </c>
      <c r="N52" s="78" t="s">
        <v>36</v>
      </c>
      <c r="O52" s="77" t="s">
        <v>36</v>
      </c>
      <c r="P52" s="69">
        <v>0</v>
      </c>
      <c r="Q52" s="69">
        <f t="shared" ref="Q52:Q56" si="10">M52-P52</f>
        <v>6329983.9100000001</v>
      </c>
      <c r="R52" s="79">
        <f t="shared" si="8"/>
        <v>0</v>
      </c>
      <c r="S52" s="67"/>
      <c r="T52" s="31"/>
      <c r="U52" s="31"/>
      <c r="V52" s="31"/>
      <c r="W52" s="31"/>
    </row>
    <row r="53" spans="1:23" ht="18.75" hidden="1" customHeight="1" outlineLevel="1" collapsed="1" x14ac:dyDescent="0.3">
      <c r="A53" s="19"/>
      <c r="B53" s="20"/>
      <c r="C53" s="58"/>
      <c r="D53" s="59"/>
      <c r="E53" s="60"/>
      <c r="F53" s="24"/>
      <c r="G53" s="21"/>
      <c r="H53" s="49" t="s">
        <v>85</v>
      </c>
      <c r="I53" s="34" t="s">
        <v>36</v>
      </c>
      <c r="J53" s="34" t="s">
        <v>36</v>
      </c>
      <c r="K53" s="34" t="s">
        <v>36</v>
      </c>
      <c r="L53" s="34" t="s">
        <v>36</v>
      </c>
      <c r="M53" s="37">
        <f>M54</f>
        <v>5617369.4000000004</v>
      </c>
      <c r="N53" s="36" t="s">
        <v>36</v>
      </c>
      <c r="O53" s="34" t="s">
        <v>36</v>
      </c>
      <c r="P53" s="37">
        <f>P54</f>
        <v>0</v>
      </c>
      <c r="Q53" s="37">
        <f t="shared" si="10"/>
        <v>5617369.4000000004</v>
      </c>
      <c r="R53" s="38">
        <f t="shared" si="8"/>
        <v>0</v>
      </c>
      <c r="S53" s="67" t="s">
        <v>44</v>
      </c>
      <c r="T53" s="31"/>
      <c r="U53" s="31"/>
      <c r="V53" s="31"/>
      <c r="W53" s="31"/>
    </row>
    <row r="54" spans="1:23" s="75" customFormat="1" ht="31.5" hidden="1" outlineLevel="2" x14ac:dyDescent="0.3">
      <c r="A54" s="19"/>
      <c r="B54" s="20"/>
      <c r="C54" s="58"/>
      <c r="D54" s="59"/>
      <c r="E54" s="60"/>
      <c r="F54" s="24"/>
      <c r="G54" s="21"/>
      <c r="H54" s="81" t="s">
        <v>83</v>
      </c>
      <c r="I54" s="77" t="s">
        <v>36</v>
      </c>
      <c r="J54" s="77" t="s">
        <v>36</v>
      </c>
      <c r="K54" s="77" t="s">
        <v>36</v>
      </c>
      <c r="L54" s="77" t="s">
        <v>36</v>
      </c>
      <c r="M54" s="69">
        <v>5617369.4000000004</v>
      </c>
      <c r="N54" s="78" t="s">
        <v>36</v>
      </c>
      <c r="O54" s="77" t="s">
        <v>36</v>
      </c>
      <c r="P54" s="69">
        <v>0</v>
      </c>
      <c r="Q54" s="69">
        <f t="shared" si="10"/>
        <v>5617369.4000000004</v>
      </c>
      <c r="R54" s="79">
        <f t="shared" si="8"/>
        <v>0</v>
      </c>
      <c r="S54" s="67"/>
      <c r="T54" s="31"/>
      <c r="U54" s="31"/>
      <c r="V54" s="31"/>
      <c r="W54" s="31"/>
    </row>
    <row r="55" spans="1:23" hidden="1" outlineLevel="1" collapsed="1" x14ac:dyDescent="0.3">
      <c r="A55" s="19"/>
      <c r="B55" s="20"/>
      <c r="C55" s="58"/>
      <c r="D55" s="59"/>
      <c r="E55" s="60"/>
      <c r="F55" s="24"/>
      <c r="G55" s="21"/>
      <c r="H55" s="49" t="s">
        <v>86</v>
      </c>
      <c r="I55" s="34" t="s">
        <v>36</v>
      </c>
      <c r="J55" s="34" t="s">
        <v>36</v>
      </c>
      <c r="K55" s="34" t="s">
        <v>36</v>
      </c>
      <c r="L55" s="34" t="s">
        <v>36</v>
      </c>
      <c r="M55" s="37">
        <f>M56</f>
        <v>9239002.5299999993</v>
      </c>
      <c r="N55" s="36" t="s">
        <v>36</v>
      </c>
      <c r="O55" s="34" t="s">
        <v>36</v>
      </c>
      <c r="P55" s="37">
        <f>P56</f>
        <v>0</v>
      </c>
      <c r="Q55" s="37">
        <f t="shared" si="10"/>
        <v>9239002.5299999993</v>
      </c>
      <c r="R55" s="38">
        <f t="shared" si="8"/>
        <v>0</v>
      </c>
      <c r="S55" s="67" t="s">
        <v>44</v>
      </c>
      <c r="T55" s="31"/>
      <c r="U55" s="31"/>
      <c r="V55" s="31"/>
      <c r="W55" s="31"/>
    </row>
    <row r="56" spans="1:23" s="75" customFormat="1" ht="31.5" hidden="1" outlineLevel="2" x14ac:dyDescent="0.3">
      <c r="A56" s="19"/>
      <c r="B56" s="20"/>
      <c r="C56" s="58"/>
      <c r="D56" s="59"/>
      <c r="E56" s="82"/>
      <c r="F56" s="24"/>
      <c r="G56" s="21"/>
      <c r="H56" s="81" t="s">
        <v>83</v>
      </c>
      <c r="I56" s="77" t="s">
        <v>36</v>
      </c>
      <c r="J56" s="77" t="s">
        <v>36</v>
      </c>
      <c r="K56" s="77" t="s">
        <v>36</v>
      </c>
      <c r="L56" s="77" t="s">
        <v>36</v>
      </c>
      <c r="M56" s="69">
        <v>9239002.5299999993</v>
      </c>
      <c r="N56" s="78" t="s">
        <v>36</v>
      </c>
      <c r="O56" s="77" t="s">
        <v>36</v>
      </c>
      <c r="P56" s="69">
        <v>0</v>
      </c>
      <c r="Q56" s="69">
        <f t="shared" si="10"/>
        <v>9239002.5299999993</v>
      </c>
      <c r="R56" s="79">
        <f t="shared" si="8"/>
        <v>0</v>
      </c>
      <c r="S56" s="67"/>
      <c r="T56" s="31"/>
      <c r="U56" s="31"/>
      <c r="V56" s="31"/>
      <c r="W56" s="31"/>
    </row>
    <row r="57" spans="1:23" collapsed="1" x14ac:dyDescent="0.3">
      <c r="A57" s="19"/>
      <c r="B57" s="53" t="s">
        <v>59</v>
      </c>
      <c r="C57" s="53"/>
      <c r="D57" s="53"/>
      <c r="E57" s="53"/>
      <c r="F57" s="53"/>
      <c r="G57" s="53"/>
      <c r="H57" s="53"/>
      <c r="I57" s="54">
        <f>I30+I47</f>
        <v>125049370.48999999</v>
      </c>
      <c r="J57" s="54">
        <f t="shared" ref="J57:Q57" si="11">J30+J47</f>
        <v>14142476.379999999</v>
      </c>
      <c r="K57" s="54">
        <f t="shared" si="11"/>
        <v>54079566.620000005</v>
      </c>
      <c r="L57" s="54">
        <f t="shared" si="11"/>
        <v>56827327.490000002</v>
      </c>
      <c r="M57" s="54">
        <f t="shared" si="11"/>
        <v>124193231.27000001</v>
      </c>
      <c r="N57" s="56">
        <f>IF(I57=0,0,M57/I57)</f>
        <v>0.99315359032480333</v>
      </c>
      <c r="O57" s="54">
        <f t="shared" si="11"/>
        <v>856139.21999999881</v>
      </c>
      <c r="P57" s="54">
        <f t="shared" si="11"/>
        <v>20048152.440000001</v>
      </c>
      <c r="Q57" s="54">
        <f t="shared" si="11"/>
        <v>105001218.05</v>
      </c>
      <c r="R57" s="56">
        <f t="shared" ref="R57" si="12">IF(I57=0,0,P57/I57)</f>
        <v>0.16032189815464301</v>
      </c>
      <c r="S57" s="57"/>
      <c r="T57" s="31"/>
      <c r="U57" s="31"/>
      <c r="V57" s="31"/>
      <c r="W57" s="31"/>
    </row>
    <row r="58" spans="1:23" ht="183.75" customHeight="1" x14ac:dyDescent="0.3">
      <c r="A58" s="19">
        <v>3</v>
      </c>
      <c r="B58" s="20" t="s">
        <v>87</v>
      </c>
      <c r="C58" s="58" t="s">
        <v>88</v>
      </c>
      <c r="D58" s="20" t="s">
        <v>89</v>
      </c>
      <c r="E58" s="60" t="s">
        <v>90</v>
      </c>
      <c r="F58" s="24" t="s">
        <v>91</v>
      </c>
      <c r="G58" s="21" t="s">
        <v>33</v>
      </c>
      <c r="H58" s="25" t="s">
        <v>92</v>
      </c>
      <c r="I58" s="26">
        <f>SUM(J58:L58)</f>
        <v>26633740</v>
      </c>
      <c r="J58" s="26">
        <v>1331690</v>
      </c>
      <c r="K58" s="26">
        <v>9293450</v>
      </c>
      <c r="L58" s="26">
        <v>16008600</v>
      </c>
      <c r="M58" s="26">
        <v>0</v>
      </c>
      <c r="N58" s="28">
        <f>IF(I58=0,0,M58/I58)</f>
        <v>0</v>
      </c>
      <c r="O58" s="26">
        <f>I58-M58</f>
        <v>26633740</v>
      </c>
      <c r="P58" s="26">
        <v>0</v>
      </c>
      <c r="Q58" s="26">
        <f>I58-P58</f>
        <v>26633740</v>
      </c>
      <c r="R58" s="29">
        <f>IF(I58=0,0,P58/I58)</f>
        <v>0</v>
      </c>
      <c r="S58" s="83"/>
      <c r="T58" s="31"/>
      <c r="U58" s="31"/>
      <c r="V58" s="31"/>
      <c r="W58" s="31"/>
    </row>
    <row r="59" spans="1:23" ht="138" hidden="1" customHeight="1" x14ac:dyDescent="0.3">
      <c r="A59" s="19"/>
      <c r="B59" s="20"/>
      <c r="C59" s="58"/>
      <c r="D59" s="20"/>
      <c r="E59" s="60"/>
      <c r="F59" s="24"/>
      <c r="G59" s="21"/>
      <c r="H59" s="49" t="s">
        <v>93</v>
      </c>
      <c r="I59" s="34" t="s">
        <v>36</v>
      </c>
      <c r="J59" s="34" t="s">
        <v>36</v>
      </c>
      <c r="K59" s="34" t="s">
        <v>36</v>
      </c>
      <c r="L59" s="34" t="s">
        <v>36</v>
      </c>
      <c r="M59" s="26">
        <v>0</v>
      </c>
      <c r="N59" s="36" t="s">
        <v>36</v>
      </c>
      <c r="O59" s="34" t="s">
        <v>36</v>
      </c>
      <c r="P59" s="37">
        <f t="shared" ref="P59" si="13">SUM(P60)</f>
        <v>0</v>
      </c>
      <c r="Q59" s="37">
        <f t="shared" ref="Q59" si="14">M59-P59</f>
        <v>0</v>
      </c>
      <c r="R59" s="38">
        <f t="shared" ref="R59" si="15">IF(M59=0,0,P59/M59)</f>
        <v>0</v>
      </c>
      <c r="S59" s="84" t="s">
        <v>94</v>
      </c>
      <c r="T59" s="31"/>
      <c r="U59" s="31"/>
      <c r="V59" s="31"/>
    </row>
    <row r="60" spans="1:23" ht="20.25" customHeight="1" x14ac:dyDescent="0.3">
      <c r="A60" s="19"/>
      <c r="B60" s="53" t="s">
        <v>59</v>
      </c>
      <c r="C60" s="53"/>
      <c r="D60" s="53"/>
      <c r="E60" s="53"/>
      <c r="F60" s="53"/>
      <c r="G60" s="53"/>
      <c r="H60" s="53"/>
      <c r="I60" s="54">
        <f>I58</f>
        <v>26633740</v>
      </c>
      <c r="J60" s="54">
        <f t="shared" ref="J60:P60" si="16">J58</f>
        <v>1331690</v>
      </c>
      <c r="K60" s="54">
        <f t="shared" si="16"/>
        <v>9293450</v>
      </c>
      <c r="L60" s="54">
        <f t="shared" si="16"/>
        <v>16008600</v>
      </c>
      <c r="M60" s="54">
        <f t="shared" si="16"/>
        <v>0</v>
      </c>
      <c r="N60" s="56">
        <f t="shared" ref="N60" si="17">IF(I60=0,0,M60/I60)</f>
        <v>0</v>
      </c>
      <c r="O60" s="54">
        <f t="shared" si="16"/>
        <v>26633740</v>
      </c>
      <c r="P60" s="54">
        <f t="shared" si="16"/>
        <v>0</v>
      </c>
      <c r="Q60" s="54">
        <f>Q58</f>
        <v>26633740</v>
      </c>
      <c r="R60" s="56">
        <f>IF(I60=0,0,P60/I60)</f>
        <v>0</v>
      </c>
      <c r="S60" s="57"/>
      <c r="T60" s="31"/>
      <c r="U60" s="31"/>
      <c r="V60" s="31"/>
    </row>
    <row r="61" spans="1:23" x14ac:dyDescent="0.3">
      <c r="A61" s="85" t="s">
        <v>95</v>
      </c>
      <c r="B61" s="85"/>
      <c r="C61" s="85"/>
      <c r="D61" s="85"/>
      <c r="E61" s="85"/>
      <c r="F61" s="85"/>
      <c r="G61" s="85"/>
      <c r="H61" s="85"/>
      <c r="I61" s="86">
        <f>I60+I57+I29</f>
        <v>728212663.38999999</v>
      </c>
      <c r="J61" s="86">
        <f>J60+J57+J29</f>
        <v>73127121.670000002</v>
      </c>
      <c r="K61" s="86">
        <f>K60+K57+K29</f>
        <v>582249614.23000002</v>
      </c>
      <c r="L61" s="86">
        <f>L60+L57+L29</f>
        <v>72835927.49000001</v>
      </c>
      <c r="M61" s="86">
        <f>M60+M57+M29</f>
        <v>645067930.30999994</v>
      </c>
      <c r="N61" s="87">
        <f>IF(I61=0,0,M61/I61)</f>
        <v>0.8858235550409933</v>
      </c>
      <c r="O61" s="86">
        <f>O60+O57+O29</f>
        <v>83144733.080000013</v>
      </c>
      <c r="P61" s="86">
        <f>P60+P57+P29</f>
        <v>93052615.179999992</v>
      </c>
      <c r="Q61" s="86">
        <f>Q60+Q57+Q29</f>
        <v>635160048.20999992</v>
      </c>
      <c r="R61" s="88">
        <f>IF(I61=0,0,P61/I61)</f>
        <v>0.12778219860503159</v>
      </c>
      <c r="S61" s="89"/>
      <c r="T61" s="31"/>
      <c r="U61" s="31"/>
    </row>
    <row r="62" spans="1:23" ht="57" customHeight="1" x14ac:dyDescent="0.3">
      <c r="A62" s="90">
        <v>4</v>
      </c>
      <c r="B62" s="20" t="s">
        <v>96</v>
      </c>
      <c r="C62" s="20" t="s">
        <v>97</v>
      </c>
      <c r="D62" s="20" t="s">
        <v>98</v>
      </c>
      <c r="E62" s="91" t="s">
        <v>99</v>
      </c>
      <c r="F62" s="24" t="s">
        <v>100</v>
      </c>
      <c r="G62" s="92" t="s">
        <v>101</v>
      </c>
      <c r="H62" s="25" t="s">
        <v>102</v>
      </c>
      <c r="I62" s="26">
        <f>SUM(J62:L62)</f>
        <v>28186889.470000003</v>
      </c>
      <c r="J62" s="26">
        <v>2818688.95</v>
      </c>
      <c r="K62" s="26">
        <v>1268410.1499999999</v>
      </c>
      <c r="L62" s="26">
        <v>24099790.370000001</v>
      </c>
      <c r="M62" s="26">
        <f>M63</f>
        <v>28186900</v>
      </c>
      <c r="N62" s="28">
        <f>IF(I62=0,0,M62/I62)</f>
        <v>1.0000003735779361</v>
      </c>
      <c r="O62" s="26">
        <f>I62-M62</f>
        <v>-10.529999997466803</v>
      </c>
      <c r="P62" s="26">
        <v>28186889.469999999</v>
      </c>
      <c r="Q62" s="26">
        <f>I62-P62</f>
        <v>0</v>
      </c>
      <c r="R62" s="29">
        <f>IF(I62=0,0,P62/I62)</f>
        <v>0.99999999999999989</v>
      </c>
      <c r="S62" s="93" t="s">
        <v>103</v>
      </c>
    </row>
    <row r="63" spans="1:23" ht="76.5" hidden="1" customHeight="1" thickBot="1" x14ac:dyDescent="0.35">
      <c r="A63" s="90"/>
      <c r="B63" s="20"/>
      <c r="C63" s="20"/>
      <c r="D63" s="20"/>
      <c r="E63" s="91"/>
      <c r="F63" s="24"/>
      <c r="G63" s="92"/>
      <c r="H63" s="33" t="s">
        <v>104</v>
      </c>
      <c r="I63" s="34" t="s">
        <v>36</v>
      </c>
      <c r="J63" s="34" t="s">
        <v>36</v>
      </c>
      <c r="K63" s="34" t="s">
        <v>36</v>
      </c>
      <c r="L63" s="34" t="s">
        <v>36</v>
      </c>
      <c r="M63" s="94">
        <f>1871100+18469200+7301500+545100</f>
        <v>28186900</v>
      </c>
      <c r="N63" s="36" t="s">
        <v>36</v>
      </c>
      <c r="O63" s="34" t="s">
        <v>36</v>
      </c>
      <c r="P63" s="34" t="s">
        <v>36</v>
      </c>
      <c r="Q63" s="34" t="s">
        <v>36</v>
      </c>
      <c r="R63" s="36" t="s">
        <v>36</v>
      </c>
      <c r="S63" s="95"/>
    </row>
    <row r="64" spans="1:23" ht="60.75" customHeight="1" x14ac:dyDescent="0.3">
      <c r="A64" s="90"/>
      <c r="B64" s="20"/>
      <c r="C64" s="20"/>
      <c r="D64" s="20"/>
      <c r="E64" s="91"/>
      <c r="F64" s="24" t="s">
        <v>105</v>
      </c>
      <c r="G64" s="92"/>
      <c r="H64" s="25" t="s">
        <v>102</v>
      </c>
      <c r="I64" s="26">
        <f>SUM(J64:L64)</f>
        <v>18488400</v>
      </c>
      <c r="J64" s="26">
        <v>1848840</v>
      </c>
      <c r="K64" s="26">
        <v>16639560</v>
      </c>
      <c r="L64" s="26">
        <v>0</v>
      </c>
      <c r="M64" s="26">
        <v>18488400</v>
      </c>
      <c r="N64" s="28">
        <f>IF(I64=0,0,M64/I64)</f>
        <v>1</v>
      </c>
      <c r="O64" s="26">
        <f>I64-M64</f>
        <v>0</v>
      </c>
      <c r="P64" s="26">
        <v>18488400</v>
      </c>
      <c r="Q64" s="26">
        <f>I64-P64</f>
        <v>0</v>
      </c>
      <c r="R64" s="29">
        <f>IF(I64=0,0,P64/I64)</f>
        <v>1</v>
      </c>
      <c r="S64" s="96" t="s">
        <v>106</v>
      </c>
    </row>
    <row r="65" spans="1:19" ht="63" hidden="1" customHeight="1" x14ac:dyDescent="0.3">
      <c r="A65" s="90"/>
      <c r="B65" s="20"/>
      <c r="C65" s="20"/>
      <c r="D65" s="20"/>
      <c r="E65" s="91"/>
      <c r="F65" s="24"/>
      <c r="G65" s="92"/>
      <c r="H65" s="49" t="s">
        <v>104</v>
      </c>
      <c r="I65" s="34" t="s">
        <v>36</v>
      </c>
      <c r="J65" s="34" t="s">
        <v>36</v>
      </c>
      <c r="K65" s="34" t="s">
        <v>36</v>
      </c>
      <c r="L65" s="34" t="s">
        <v>36</v>
      </c>
      <c r="M65" s="94">
        <v>18488400</v>
      </c>
      <c r="N65" s="36" t="s">
        <v>36</v>
      </c>
      <c r="O65" s="34" t="s">
        <v>36</v>
      </c>
      <c r="P65" s="34" t="s">
        <v>36</v>
      </c>
      <c r="Q65" s="34" t="s">
        <v>36</v>
      </c>
      <c r="R65" s="36" t="s">
        <v>36</v>
      </c>
      <c r="S65" s="95"/>
    </row>
    <row r="66" spans="1:19" x14ac:dyDescent="0.3">
      <c r="A66" s="90"/>
      <c r="B66" s="53" t="s">
        <v>59</v>
      </c>
      <c r="C66" s="53"/>
      <c r="D66" s="53"/>
      <c r="E66" s="53"/>
      <c r="F66" s="53"/>
      <c r="G66" s="53"/>
      <c r="H66" s="53"/>
      <c r="I66" s="54">
        <f>I62+I64</f>
        <v>46675289.469999999</v>
      </c>
      <c r="J66" s="54">
        <f>J62+J64</f>
        <v>4667528.95</v>
      </c>
      <c r="K66" s="54">
        <f>K62+K64</f>
        <v>17907970.149999999</v>
      </c>
      <c r="L66" s="54">
        <f>L62+L64</f>
        <v>24099790.370000001</v>
      </c>
      <c r="M66" s="54">
        <f>M62+M64</f>
        <v>46675300</v>
      </c>
      <c r="N66" s="56">
        <f>IF(I66=0,0,M66/I66)</f>
        <v>1.000000225601172</v>
      </c>
      <c r="O66" s="54">
        <f>O62+O64</f>
        <v>-10.529999997466803</v>
      </c>
      <c r="P66" s="54">
        <f>P62+P64</f>
        <v>46675289.469999999</v>
      </c>
      <c r="Q66" s="54">
        <f>Q62+Q64</f>
        <v>0</v>
      </c>
      <c r="R66" s="56">
        <f>IF(I66=0,0,P66/I66)</f>
        <v>1</v>
      </c>
      <c r="S66" s="97"/>
    </row>
    <row r="67" spans="1:19" ht="161.25" customHeight="1" x14ac:dyDescent="0.3">
      <c r="A67" s="90">
        <v>5</v>
      </c>
      <c r="B67" s="20" t="s">
        <v>107</v>
      </c>
      <c r="C67" s="20" t="s">
        <v>97</v>
      </c>
      <c r="D67" s="20" t="s">
        <v>108</v>
      </c>
      <c r="E67" s="98" t="s">
        <v>109</v>
      </c>
      <c r="F67" s="24" t="s">
        <v>110</v>
      </c>
      <c r="G67" s="92" t="s">
        <v>101</v>
      </c>
      <c r="H67" s="25" t="s">
        <v>102</v>
      </c>
      <c r="I67" s="26">
        <f>SUM(J67:L67)</f>
        <v>2695424</v>
      </c>
      <c r="J67" s="26">
        <v>134772</v>
      </c>
      <c r="K67" s="26">
        <v>128032.72</v>
      </c>
      <c r="L67" s="26">
        <v>2432619.2799999998</v>
      </c>
      <c r="M67" s="26">
        <f>M68</f>
        <v>2695400</v>
      </c>
      <c r="N67" s="28">
        <f t="shared" ref="N67" si="18">IF(I67=0,0,M67/I67)</f>
        <v>0.99999109602051472</v>
      </c>
      <c r="O67" s="26">
        <f>I67-M67</f>
        <v>24</v>
      </c>
      <c r="P67" s="26">
        <v>2695424</v>
      </c>
      <c r="Q67" s="26">
        <f t="shared" ref="Q67" si="19">I67-P67</f>
        <v>0</v>
      </c>
      <c r="R67" s="29">
        <f>IF(I67=0,0,P67/I67)</f>
        <v>1</v>
      </c>
      <c r="S67" s="96" t="s">
        <v>111</v>
      </c>
    </row>
    <row r="68" spans="1:19" ht="69" hidden="1" customHeight="1" x14ac:dyDescent="0.3">
      <c r="A68" s="90"/>
      <c r="B68" s="20"/>
      <c r="C68" s="20"/>
      <c r="D68" s="20"/>
      <c r="E68" s="98"/>
      <c r="F68" s="24"/>
      <c r="G68" s="92"/>
      <c r="H68" s="49" t="s">
        <v>104</v>
      </c>
      <c r="I68" s="34" t="s">
        <v>36</v>
      </c>
      <c r="J68" s="34" t="s">
        <v>36</v>
      </c>
      <c r="K68" s="34" t="s">
        <v>36</v>
      </c>
      <c r="L68" s="34" t="s">
        <v>36</v>
      </c>
      <c r="M68" s="94">
        <v>2695400</v>
      </c>
      <c r="N68" s="36" t="s">
        <v>36</v>
      </c>
      <c r="O68" s="34" t="s">
        <v>36</v>
      </c>
      <c r="P68" s="34" t="s">
        <v>36</v>
      </c>
      <c r="Q68" s="34" t="s">
        <v>36</v>
      </c>
      <c r="R68" s="36" t="s">
        <v>36</v>
      </c>
      <c r="S68" s="95"/>
    </row>
    <row r="69" spans="1:19" ht="19.5" customHeight="1" x14ac:dyDescent="0.3">
      <c r="A69" s="90"/>
      <c r="B69" s="53" t="s">
        <v>59</v>
      </c>
      <c r="C69" s="53"/>
      <c r="D69" s="53"/>
      <c r="E69" s="53"/>
      <c r="F69" s="53"/>
      <c r="G69" s="53"/>
      <c r="H69" s="53"/>
      <c r="I69" s="54">
        <f>I67</f>
        <v>2695424</v>
      </c>
      <c r="J69" s="54">
        <f t="shared" ref="J69:Q69" si="20">J67</f>
        <v>134772</v>
      </c>
      <c r="K69" s="54">
        <f t="shared" si="20"/>
        <v>128032.72</v>
      </c>
      <c r="L69" s="54">
        <f t="shared" si="20"/>
        <v>2432619.2799999998</v>
      </c>
      <c r="M69" s="54">
        <f t="shared" si="20"/>
        <v>2695400</v>
      </c>
      <c r="N69" s="56">
        <f>IF(I69=0,0,M69/I69)</f>
        <v>0.99999109602051472</v>
      </c>
      <c r="O69" s="54">
        <f t="shared" si="20"/>
        <v>24</v>
      </c>
      <c r="P69" s="54">
        <f t="shared" si="20"/>
        <v>2695424</v>
      </c>
      <c r="Q69" s="54">
        <f t="shared" si="20"/>
        <v>0</v>
      </c>
      <c r="R69" s="56">
        <f>IF(I69=0,0,P69/I69)</f>
        <v>1</v>
      </c>
      <c r="S69" s="97"/>
    </row>
    <row r="70" spans="1:19" ht="51.75" customHeight="1" x14ac:dyDescent="0.3">
      <c r="A70" s="90">
        <v>6</v>
      </c>
      <c r="B70" s="20" t="s">
        <v>112</v>
      </c>
      <c r="C70" s="20" t="s">
        <v>97</v>
      </c>
      <c r="D70" s="20" t="s">
        <v>113</v>
      </c>
      <c r="E70" s="91" t="s">
        <v>114</v>
      </c>
      <c r="F70" s="24" t="s">
        <v>115</v>
      </c>
      <c r="G70" s="24" t="s">
        <v>116</v>
      </c>
      <c r="H70" s="25" t="s">
        <v>102</v>
      </c>
      <c r="I70" s="26">
        <f>SUM(J70:L70)</f>
        <v>513084042.01999998</v>
      </c>
      <c r="J70" s="26">
        <v>10261680.880000001</v>
      </c>
      <c r="K70" s="26">
        <v>140790261.13999999</v>
      </c>
      <c r="L70" s="26">
        <v>362032100</v>
      </c>
      <c r="M70" s="26">
        <f>M71+M72+M73+M74+M75+M76+M77</f>
        <v>513084042.01999998</v>
      </c>
      <c r="N70" s="28">
        <f>IF(I70=0,0,M70/I70)</f>
        <v>1</v>
      </c>
      <c r="O70" s="26">
        <f>I70-M70</f>
        <v>0</v>
      </c>
      <c r="P70" s="26">
        <v>487364953.06999999</v>
      </c>
      <c r="Q70" s="26">
        <f>I70-P70</f>
        <v>25719088.949999988</v>
      </c>
      <c r="R70" s="29">
        <f>IF(I70=0,0,P70/I70)</f>
        <v>0.94987353563220456</v>
      </c>
      <c r="S70" s="99"/>
    </row>
    <row r="71" spans="1:19" ht="36" hidden="1" customHeight="1" x14ac:dyDescent="0.3">
      <c r="A71" s="90"/>
      <c r="B71" s="20"/>
      <c r="C71" s="20"/>
      <c r="D71" s="20"/>
      <c r="E71" s="91"/>
      <c r="F71" s="24"/>
      <c r="G71" s="24"/>
      <c r="H71" s="33" t="s">
        <v>117</v>
      </c>
      <c r="I71" s="34" t="s">
        <v>36</v>
      </c>
      <c r="J71" s="34" t="s">
        <v>36</v>
      </c>
      <c r="K71" s="34" t="s">
        <v>36</v>
      </c>
      <c r="L71" s="34" t="s">
        <v>36</v>
      </c>
      <c r="M71" s="94">
        <v>40127976.200000003</v>
      </c>
      <c r="N71" s="36" t="s">
        <v>36</v>
      </c>
      <c r="O71" s="34" t="s">
        <v>36</v>
      </c>
      <c r="P71" s="34" t="s">
        <v>36</v>
      </c>
      <c r="Q71" s="34" t="s">
        <v>36</v>
      </c>
      <c r="R71" s="36" t="s">
        <v>36</v>
      </c>
      <c r="S71" s="100" t="s">
        <v>118</v>
      </c>
    </row>
    <row r="72" spans="1:19" ht="21" hidden="1" customHeight="1" x14ac:dyDescent="0.3">
      <c r="A72" s="90"/>
      <c r="B72" s="20"/>
      <c r="C72" s="20"/>
      <c r="D72" s="20"/>
      <c r="E72" s="91"/>
      <c r="F72" s="24"/>
      <c r="G72" s="24"/>
      <c r="H72" s="33" t="s">
        <v>119</v>
      </c>
      <c r="I72" s="34" t="s">
        <v>36</v>
      </c>
      <c r="J72" s="34" t="s">
        <v>36</v>
      </c>
      <c r="K72" s="34" t="s">
        <v>36</v>
      </c>
      <c r="L72" s="34" t="s">
        <v>36</v>
      </c>
      <c r="M72" s="94">
        <v>118946570.30000001</v>
      </c>
      <c r="N72" s="36" t="s">
        <v>36</v>
      </c>
      <c r="O72" s="34" t="s">
        <v>36</v>
      </c>
      <c r="P72" s="34" t="s">
        <v>36</v>
      </c>
      <c r="Q72" s="34" t="s">
        <v>36</v>
      </c>
      <c r="R72" s="36" t="s">
        <v>36</v>
      </c>
      <c r="S72" s="101"/>
    </row>
    <row r="73" spans="1:19" ht="21" hidden="1" customHeight="1" x14ac:dyDescent="0.3">
      <c r="A73" s="90"/>
      <c r="B73" s="20"/>
      <c r="C73" s="20"/>
      <c r="D73" s="20"/>
      <c r="E73" s="91"/>
      <c r="F73" s="24"/>
      <c r="G73" s="24"/>
      <c r="H73" s="33" t="s">
        <v>120</v>
      </c>
      <c r="I73" s="34" t="s">
        <v>36</v>
      </c>
      <c r="J73" s="34" t="s">
        <v>36</v>
      </c>
      <c r="K73" s="34" t="s">
        <v>36</v>
      </c>
      <c r="L73" s="34" t="s">
        <v>36</v>
      </c>
      <c r="M73" s="94">
        <v>44620890.039999999</v>
      </c>
      <c r="N73" s="36" t="s">
        <v>36</v>
      </c>
      <c r="O73" s="34" t="s">
        <v>36</v>
      </c>
      <c r="P73" s="34" t="s">
        <v>36</v>
      </c>
      <c r="Q73" s="34" t="s">
        <v>36</v>
      </c>
      <c r="R73" s="36" t="s">
        <v>36</v>
      </c>
      <c r="S73" s="101"/>
    </row>
    <row r="74" spans="1:19" ht="21" hidden="1" customHeight="1" x14ac:dyDescent="0.3">
      <c r="A74" s="90"/>
      <c r="B74" s="20"/>
      <c r="C74" s="20"/>
      <c r="D74" s="20"/>
      <c r="E74" s="91"/>
      <c r="F74" s="24"/>
      <c r="G74" s="24"/>
      <c r="H74" s="33" t="s">
        <v>121</v>
      </c>
      <c r="I74" s="34" t="s">
        <v>36</v>
      </c>
      <c r="J74" s="34" t="s">
        <v>36</v>
      </c>
      <c r="K74" s="34" t="s">
        <v>36</v>
      </c>
      <c r="L74" s="34" t="s">
        <v>36</v>
      </c>
      <c r="M74" s="94">
        <v>83758503.409999996</v>
      </c>
      <c r="N74" s="36" t="s">
        <v>36</v>
      </c>
      <c r="O74" s="34" t="s">
        <v>36</v>
      </c>
      <c r="P74" s="34" t="s">
        <v>36</v>
      </c>
      <c r="Q74" s="34" t="s">
        <v>36</v>
      </c>
      <c r="R74" s="36" t="s">
        <v>36</v>
      </c>
      <c r="S74" s="101"/>
    </row>
    <row r="75" spans="1:19" ht="21" hidden="1" customHeight="1" x14ac:dyDescent="0.3">
      <c r="A75" s="90"/>
      <c r="B75" s="20"/>
      <c r="C75" s="20"/>
      <c r="D75" s="20"/>
      <c r="E75" s="91"/>
      <c r="F75" s="24"/>
      <c r="G75" s="24"/>
      <c r="H75" s="33" t="s">
        <v>122</v>
      </c>
      <c r="I75" s="34" t="s">
        <v>36</v>
      </c>
      <c r="J75" s="34" t="s">
        <v>36</v>
      </c>
      <c r="K75" s="34" t="s">
        <v>36</v>
      </c>
      <c r="L75" s="34" t="s">
        <v>36</v>
      </c>
      <c r="M75" s="94">
        <v>48714002.280000001</v>
      </c>
      <c r="N75" s="36" t="s">
        <v>36</v>
      </c>
      <c r="O75" s="34" t="s">
        <v>36</v>
      </c>
      <c r="P75" s="34" t="s">
        <v>36</v>
      </c>
      <c r="Q75" s="34" t="s">
        <v>36</v>
      </c>
      <c r="R75" s="36" t="s">
        <v>36</v>
      </c>
      <c r="S75" s="101"/>
    </row>
    <row r="76" spans="1:19" ht="21" hidden="1" customHeight="1" x14ac:dyDescent="0.3">
      <c r="A76" s="90"/>
      <c r="B76" s="20"/>
      <c r="C76" s="20"/>
      <c r="D76" s="20"/>
      <c r="E76" s="91"/>
      <c r="F76" s="24"/>
      <c r="G76" s="24"/>
      <c r="H76" s="33" t="s">
        <v>123</v>
      </c>
      <c r="I76" s="34" t="s">
        <v>36</v>
      </c>
      <c r="J76" s="34" t="s">
        <v>36</v>
      </c>
      <c r="K76" s="34" t="s">
        <v>36</v>
      </c>
      <c r="L76" s="34" t="s">
        <v>36</v>
      </c>
      <c r="M76" s="94">
        <v>53157171.209999993</v>
      </c>
      <c r="N76" s="36" t="s">
        <v>36</v>
      </c>
      <c r="O76" s="34" t="s">
        <v>36</v>
      </c>
      <c r="P76" s="34" t="s">
        <v>36</v>
      </c>
      <c r="Q76" s="34" t="s">
        <v>36</v>
      </c>
      <c r="R76" s="36" t="s">
        <v>36</v>
      </c>
      <c r="S76" s="101"/>
    </row>
    <row r="77" spans="1:19" ht="21" hidden="1" customHeight="1" thickBot="1" x14ac:dyDescent="0.35">
      <c r="A77" s="90"/>
      <c r="B77" s="20"/>
      <c r="C77" s="20"/>
      <c r="D77" s="20"/>
      <c r="E77" s="91"/>
      <c r="F77" s="24"/>
      <c r="G77" s="24"/>
      <c r="H77" s="33" t="s">
        <v>124</v>
      </c>
      <c r="I77" s="34" t="s">
        <v>36</v>
      </c>
      <c r="J77" s="34" t="s">
        <v>36</v>
      </c>
      <c r="K77" s="34" t="s">
        <v>36</v>
      </c>
      <c r="L77" s="34" t="s">
        <v>36</v>
      </c>
      <c r="M77" s="94">
        <v>123758928.58</v>
      </c>
      <c r="N77" s="36" t="s">
        <v>36</v>
      </c>
      <c r="O77" s="34" t="s">
        <v>36</v>
      </c>
      <c r="P77" s="34" t="s">
        <v>36</v>
      </c>
      <c r="Q77" s="34" t="s">
        <v>36</v>
      </c>
      <c r="R77" s="36" t="s">
        <v>36</v>
      </c>
      <c r="S77" s="102"/>
    </row>
    <row r="78" spans="1:19" ht="51.75" customHeight="1" x14ac:dyDescent="0.3">
      <c r="A78" s="90"/>
      <c r="B78" s="20"/>
      <c r="C78" s="20"/>
      <c r="D78" s="20"/>
      <c r="E78" s="91"/>
      <c r="F78" s="24" t="s">
        <v>125</v>
      </c>
      <c r="G78" s="24"/>
      <c r="H78" s="25" t="s">
        <v>102</v>
      </c>
      <c r="I78" s="26">
        <f>SUM(J78:L78)</f>
        <v>24852599.239999998</v>
      </c>
      <c r="J78" s="26">
        <f>463174.49+1693877.55</f>
        <v>2157052.04</v>
      </c>
      <c r="K78" s="26">
        <v>22695547.199999999</v>
      </c>
      <c r="L78" s="26">
        <v>0</v>
      </c>
      <c r="M78" s="26">
        <v>23158725.509999998</v>
      </c>
      <c r="N78" s="28">
        <f t="shared" ref="N78" si="21">IF(I78=0,0,M78/I78)</f>
        <v>0.93184319621290446</v>
      </c>
      <c r="O78" s="26">
        <f>I78-M78</f>
        <v>1693873.7300000004</v>
      </c>
      <c r="P78" s="26">
        <v>23158721.690000001</v>
      </c>
      <c r="Q78" s="26">
        <f>I78-P78</f>
        <v>1693877.549999997</v>
      </c>
      <c r="R78" s="29">
        <f>IF(I78=0,0,P78/I78)</f>
        <v>0.93184304250664785</v>
      </c>
      <c r="S78" s="103"/>
    </row>
    <row r="79" spans="1:19" ht="34.5" hidden="1" customHeight="1" x14ac:dyDescent="0.3">
      <c r="A79" s="90"/>
      <c r="B79" s="20"/>
      <c r="C79" s="20"/>
      <c r="D79" s="20"/>
      <c r="E79" s="91"/>
      <c r="F79" s="24"/>
      <c r="G79" s="24"/>
      <c r="H79" s="49" t="s">
        <v>117</v>
      </c>
      <c r="I79" s="34" t="s">
        <v>36</v>
      </c>
      <c r="J79" s="34" t="s">
        <v>36</v>
      </c>
      <c r="K79" s="34" t="s">
        <v>36</v>
      </c>
      <c r="L79" s="34" t="s">
        <v>36</v>
      </c>
      <c r="M79" s="94">
        <v>3448462.88</v>
      </c>
      <c r="N79" s="36" t="s">
        <v>36</v>
      </c>
      <c r="O79" s="34" t="s">
        <v>36</v>
      </c>
      <c r="P79" s="34" t="s">
        <v>36</v>
      </c>
      <c r="Q79" s="34" t="s">
        <v>36</v>
      </c>
      <c r="R79" s="36" t="s">
        <v>36</v>
      </c>
      <c r="S79" s="104" t="s">
        <v>126</v>
      </c>
    </row>
    <row r="80" spans="1:19" hidden="1" x14ac:dyDescent="0.3">
      <c r="A80" s="90"/>
      <c r="B80" s="20"/>
      <c r="C80" s="20"/>
      <c r="D80" s="20"/>
      <c r="E80" s="91"/>
      <c r="F80" s="24"/>
      <c r="G80" s="24"/>
      <c r="H80" s="49" t="s">
        <v>119</v>
      </c>
      <c r="I80" s="34" t="s">
        <v>36</v>
      </c>
      <c r="J80" s="34" t="s">
        <v>36</v>
      </c>
      <c r="K80" s="34" t="s">
        <v>36</v>
      </c>
      <c r="L80" s="34" t="s">
        <v>36</v>
      </c>
      <c r="M80" s="94">
        <v>2693877.56</v>
      </c>
      <c r="N80" s="36" t="s">
        <v>36</v>
      </c>
      <c r="O80" s="34" t="s">
        <v>36</v>
      </c>
      <c r="P80" s="34" t="s">
        <v>36</v>
      </c>
      <c r="Q80" s="34" t="s">
        <v>36</v>
      </c>
      <c r="R80" s="36" t="s">
        <v>36</v>
      </c>
      <c r="S80" s="105"/>
    </row>
    <row r="81" spans="1:19" hidden="1" x14ac:dyDescent="0.3">
      <c r="A81" s="90"/>
      <c r="B81" s="20"/>
      <c r="C81" s="20"/>
      <c r="D81" s="20"/>
      <c r="E81" s="91"/>
      <c r="F81" s="24"/>
      <c r="G81" s="24"/>
      <c r="H81" s="49" t="s">
        <v>127</v>
      </c>
      <c r="I81" s="34" t="s">
        <v>36</v>
      </c>
      <c r="J81" s="34" t="s">
        <v>36</v>
      </c>
      <c r="K81" s="34" t="s">
        <v>36</v>
      </c>
      <c r="L81" s="34" t="s">
        <v>36</v>
      </c>
      <c r="M81" s="94">
        <v>5004559.8</v>
      </c>
      <c r="N81" s="36" t="s">
        <v>36</v>
      </c>
      <c r="O81" s="34" t="s">
        <v>36</v>
      </c>
      <c r="P81" s="34" t="s">
        <v>36</v>
      </c>
      <c r="Q81" s="34" t="s">
        <v>36</v>
      </c>
      <c r="R81" s="36" t="s">
        <v>36</v>
      </c>
      <c r="S81" s="105"/>
    </row>
    <row r="82" spans="1:19" hidden="1" x14ac:dyDescent="0.3">
      <c r="A82" s="90"/>
      <c r="B82" s="20"/>
      <c r="C82" s="20"/>
      <c r="D82" s="20"/>
      <c r="E82" s="91"/>
      <c r="F82" s="24"/>
      <c r="G82" s="24"/>
      <c r="H82" s="49" t="s">
        <v>128</v>
      </c>
      <c r="I82" s="34" t="s">
        <v>36</v>
      </c>
      <c r="J82" s="34" t="s">
        <v>36</v>
      </c>
      <c r="K82" s="34" t="s">
        <v>36</v>
      </c>
      <c r="L82" s="34" t="s">
        <v>36</v>
      </c>
      <c r="M82" s="94">
        <v>2954322.63</v>
      </c>
      <c r="N82" s="36" t="s">
        <v>36</v>
      </c>
      <c r="O82" s="34" t="s">
        <v>36</v>
      </c>
      <c r="P82" s="34" t="s">
        <v>36</v>
      </c>
      <c r="Q82" s="34" t="s">
        <v>36</v>
      </c>
      <c r="R82" s="36" t="s">
        <v>36</v>
      </c>
      <c r="S82" s="105"/>
    </row>
    <row r="83" spans="1:19" hidden="1" x14ac:dyDescent="0.3">
      <c r="A83" s="90"/>
      <c r="B83" s="20"/>
      <c r="C83" s="20"/>
      <c r="D83" s="20"/>
      <c r="E83" s="91"/>
      <c r="F83" s="24"/>
      <c r="G83" s="24"/>
      <c r="H83" s="49" t="s">
        <v>129</v>
      </c>
      <c r="I83" s="34" t="s">
        <v>36</v>
      </c>
      <c r="J83" s="34" t="s">
        <v>36</v>
      </c>
      <c r="K83" s="34" t="s">
        <v>36</v>
      </c>
      <c r="L83" s="34" t="s">
        <v>36</v>
      </c>
      <c r="M83" s="94">
        <v>3231353.73</v>
      </c>
      <c r="N83" s="36" t="s">
        <v>36</v>
      </c>
      <c r="O83" s="34" t="s">
        <v>36</v>
      </c>
      <c r="P83" s="34" t="s">
        <v>36</v>
      </c>
      <c r="Q83" s="34" t="s">
        <v>36</v>
      </c>
      <c r="R83" s="36" t="s">
        <v>36</v>
      </c>
      <c r="S83" s="105"/>
    </row>
    <row r="84" spans="1:19" hidden="1" x14ac:dyDescent="0.3">
      <c r="A84" s="90"/>
      <c r="B84" s="20"/>
      <c r="C84" s="20"/>
      <c r="D84" s="20"/>
      <c r="E84" s="91"/>
      <c r="F84" s="24"/>
      <c r="G84" s="24"/>
      <c r="H84" s="49" t="s">
        <v>130</v>
      </c>
      <c r="I84" s="34" t="s">
        <v>36</v>
      </c>
      <c r="J84" s="34" t="s">
        <v>36</v>
      </c>
      <c r="K84" s="34" t="s">
        <v>36</v>
      </c>
      <c r="L84" s="34" t="s">
        <v>36</v>
      </c>
      <c r="M84" s="94">
        <v>1414739.22</v>
      </c>
      <c r="N84" s="36" t="s">
        <v>36</v>
      </c>
      <c r="O84" s="34" t="s">
        <v>36</v>
      </c>
      <c r="P84" s="34" t="s">
        <v>36</v>
      </c>
      <c r="Q84" s="34" t="s">
        <v>36</v>
      </c>
      <c r="R84" s="36" t="s">
        <v>36</v>
      </c>
      <c r="S84" s="105"/>
    </row>
    <row r="85" spans="1:19" hidden="1" x14ac:dyDescent="0.3">
      <c r="A85" s="90"/>
      <c r="B85" s="20"/>
      <c r="C85" s="20"/>
      <c r="D85" s="20"/>
      <c r="E85" s="91"/>
      <c r="F85" s="24"/>
      <c r="G85" s="24"/>
      <c r="H85" s="49" t="s">
        <v>124</v>
      </c>
      <c r="I85" s="34" t="s">
        <v>36</v>
      </c>
      <c r="J85" s="34" t="s">
        <v>36</v>
      </c>
      <c r="K85" s="34" t="s">
        <v>36</v>
      </c>
      <c r="L85" s="34" t="s">
        <v>36</v>
      </c>
      <c r="M85" s="94">
        <v>4411409.6900000004</v>
      </c>
      <c r="N85" s="36" t="s">
        <v>36</v>
      </c>
      <c r="O85" s="34" t="s">
        <v>36</v>
      </c>
      <c r="P85" s="34" t="s">
        <v>36</v>
      </c>
      <c r="Q85" s="34" t="s">
        <v>36</v>
      </c>
      <c r="R85" s="36" t="s">
        <v>36</v>
      </c>
      <c r="S85" s="106"/>
    </row>
    <row r="86" spans="1:19" ht="22.5" customHeight="1" x14ac:dyDescent="0.3">
      <c r="A86" s="90"/>
      <c r="B86" s="53" t="s">
        <v>59</v>
      </c>
      <c r="C86" s="53"/>
      <c r="D86" s="53"/>
      <c r="E86" s="53"/>
      <c r="F86" s="53"/>
      <c r="G86" s="53"/>
      <c r="H86" s="53"/>
      <c r="I86" s="54">
        <f t="shared" ref="I86:Q86" si="22">I70+I78</f>
        <v>537936641.25999999</v>
      </c>
      <c r="J86" s="54">
        <f t="shared" si="22"/>
        <v>12418732.920000002</v>
      </c>
      <c r="K86" s="54">
        <f t="shared" si="22"/>
        <v>163485808.33999997</v>
      </c>
      <c r="L86" s="54">
        <f t="shared" si="22"/>
        <v>362032100</v>
      </c>
      <c r="M86" s="54">
        <f t="shared" si="22"/>
        <v>536242767.52999997</v>
      </c>
      <c r="N86" s="56">
        <f>IF(I86=0,0,M86/I86)</f>
        <v>0.99685116498844084</v>
      </c>
      <c r="O86" s="54">
        <f t="shared" si="22"/>
        <v>1693873.7300000004</v>
      </c>
      <c r="P86" s="54">
        <f t="shared" si="22"/>
        <v>510523674.75999999</v>
      </c>
      <c r="Q86" s="54">
        <f t="shared" si="22"/>
        <v>27412966.499999985</v>
      </c>
      <c r="R86" s="56">
        <f>IF(I86=0,0,P86/I86)</f>
        <v>0.94904052931625726</v>
      </c>
      <c r="S86" s="97"/>
    </row>
    <row r="87" spans="1:19" ht="63.75" customHeight="1" x14ac:dyDescent="0.3">
      <c r="A87" s="90">
        <v>7</v>
      </c>
      <c r="B87" s="20" t="s">
        <v>131</v>
      </c>
      <c r="C87" s="20" t="s">
        <v>97</v>
      </c>
      <c r="D87" s="20" t="s">
        <v>98</v>
      </c>
      <c r="E87" s="107" t="s">
        <v>132</v>
      </c>
      <c r="F87" s="108" t="s">
        <v>133</v>
      </c>
      <c r="G87" s="92" t="s">
        <v>116</v>
      </c>
      <c r="H87" s="25" t="s">
        <v>102</v>
      </c>
      <c r="I87" s="26">
        <f>SUM(J87:L87)</f>
        <v>14445155</v>
      </c>
      <c r="J87" s="26">
        <v>0</v>
      </c>
      <c r="K87" s="26">
        <v>722258.08</v>
      </c>
      <c r="L87" s="26">
        <v>13722896.92</v>
      </c>
      <c r="M87" s="26">
        <f>I87</f>
        <v>14445155</v>
      </c>
      <c r="N87" s="28">
        <f t="shared" ref="N87:N90" si="23">IF(I87=0,0,M87/I87)</f>
        <v>1</v>
      </c>
      <c r="O87" s="26">
        <f t="shared" ref="O87:O90" si="24">I87-M87</f>
        <v>0</v>
      </c>
      <c r="P87" s="26">
        <v>9768000</v>
      </c>
      <c r="Q87" s="26">
        <f>I87-P87</f>
        <v>4677155</v>
      </c>
      <c r="R87" s="29">
        <f t="shared" ref="R87:R90" si="25">IF(M87=0,0,P87/M87)</f>
        <v>0.67621288937363433</v>
      </c>
      <c r="S87" s="109" t="s">
        <v>134</v>
      </c>
    </row>
    <row r="88" spans="1:19" ht="56.25" customHeight="1" x14ac:dyDescent="0.3">
      <c r="A88" s="110"/>
      <c r="B88" s="111"/>
      <c r="C88" s="111"/>
      <c r="D88" s="111"/>
      <c r="E88" s="112" t="s">
        <v>135</v>
      </c>
      <c r="F88" s="108" t="s">
        <v>136</v>
      </c>
      <c r="G88" s="92"/>
      <c r="H88" s="25" t="s">
        <v>102</v>
      </c>
      <c r="I88" s="26">
        <f t="shared" ref="I88" si="26">SUM(J88:L88)</f>
        <v>4915100</v>
      </c>
      <c r="J88" s="26">
        <v>0</v>
      </c>
      <c r="K88" s="26">
        <v>0</v>
      </c>
      <c r="L88" s="26">
        <v>4915100</v>
      </c>
      <c r="M88" s="26">
        <f>I88</f>
        <v>4915100</v>
      </c>
      <c r="N88" s="28">
        <f t="shared" si="23"/>
        <v>1</v>
      </c>
      <c r="O88" s="26">
        <f t="shared" si="24"/>
        <v>0</v>
      </c>
      <c r="P88" s="26">
        <v>3285600</v>
      </c>
      <c r="Q88" s="26">
        <f t="shared" ref="Q88:Q90" si="27">I88-P88</f>
        <v>1629500</v>
      </c>
      <c r="R88" s="29">
        <f t="shared" si="25"/>
        <v>0.66847063131981033</v>
      </c>
      <c r="S88" s="109"/>
    </row>
    <row r="89" spans="1:19" ht="31.5" customHeight="1" x14ac:dyDescent="0.3">
      <c r="A89" s="110"/>
      <c r="B89" s="111"/>
      <c r="C89" s="111"/>
      <c r="D89" s="111"/>
      <c r="E89" s="98" t="s">
        <v>137</v>
      </c>
      <c r="F89" s="24" t="s">
        <v>138</v>
      </c>
      <c r="G89" s="92"/>
      <c r="H89" s="25" t="s">
        <v>139</v>
      </c>
      <c r="I89" s="26">
        <v>1200000</v>
      </c>
      <c r="J89" s="26">
        <v>0</v>
      </c>
      <c r="K89" s="26">
        <v>0</v>
      </c>
      <c r="L89" s="26">
        <v>1200000</v>
      </c>
      <c r="M89" s="26">
        <f>I89</f>
        <v>1200000</v>
      </c>
      <c r="N89" s="28">
        <f>N88</f>
        <v>1</v>
      </c>
      <c r="O89" s="26">
        <f t="shared" si="24"/>
        <v>0</v>
      </c>
      <c r="P89" s="26">
        <v>750000</v>
      </c>
      <c r="Q89" s="26">
        <f>I89-P89</f>
        <v>450000</v>
      </c>
      <c r="R89" s="29">
        <f t="shared" si="25"/>
        <v>0.625</v>
      </c>
      <c r="S89" s="109"/>
    </row>
    <row r="90" spans="1:19" ht="48" customHeight="1" x14ac:dyDescent="0.3">
      <c r="A90" s="110"/>
      <c r="B90" s="111"/>
      <c r="C90" s="111"/>
      <c r="D90" s="111"/>
      <c r="E90" s="113"/>
      <c r="F90" s="24"/>
      <c r="G90" s="92"/>
      <c r="H90" s="25" t="s">
        <v>102</v>
      </c>
      <c r="I90" s="26">
        <v>187970200</v>
      </c>
      <c r="J90" s="26">
        <v>0</v>
      </c>
      <c r="K90" s="26">
        <v>0</v>
      </c>
      <c r="L90" s="26">
        <v>187970200</v>
      </c>
      <c r="M90" s="26">
        <f>I90</f>
        <v>187970200</v>
      </c>
      <c r="N90" s="28">
        <f t="shared" si="23"/>
        <v>1</v>
      </c>
      <c r="O90" s="26">
        <f t="shared" si="24"/>
        <v>0</v>
      </c>
      <c r="P90" s="26">
        <v>126000000</v>
      </c>
      <c r="Q90" s="26">
        <f t="shared" si="27"/>
        <v>61970200</v>
      </c>
      <c r="R90" s="29">
        <f t="shared" si="25"/>
        <v>0.67031901865295673</v>
      </c>
      <c r="S90" s="114"/>
    </row>
    <row r="91" spans="1:19" x14ac:dyDescent="0.3">
      <c r="A91" s="110"/>
      <c r="B91" s="53" t="s">
        <v>59</v>
      </c>
      <c r="C91" s="53"/>
      <c r="D91" s="53"/>
      <c r="E91" s="53"/>
      <c r="F91" s="53"/>
      <c r="G91" s="53"/>
      <c r="H91" s="53"/>
      <c r="I91" s="54">
        <f>I87+I88+I89+I90</f>
        <v>208530455</v>
      </c>
      <c r="J91" s="54">
        <f t="shared" ref="J91:L91" si="28">J87+J88+J89+J90</f>
        <v>0</v>
      </c>
      <c r="K91" s="54">
        <f t="shared" si="28"/>
        <v>722258.08</v>
      </c>
      <c r="L91" s="54">
        <f t="shared" si="28"/>
        <v>207808196.92000002</v>
      </c>
      <c r="M91" s="54">
        <f>M87+M88+M89+M90</f>
        <v>208530455</v>
      </c>
      <c r="N91" s="56">
        <f>IF(I91=0,0,M91/I91)</f>
        <v>1</v>
      </c>
      <c r="O91" s="54">
        <f>O87+O88+O89+O90</f>
        <v>0</v>
      </c>
      <c r="P91" s="54">
        <f>P87+P88+P89+P90</f>
        <v>139803600</v>
      </c>
      <c r="Q91" s="54">
        <f>Q87+Q88+Q89+Q90</f>
        <v>68726855</v>
      </c>
      <c r="R91" s="56">
        <f>IF(I91=0,0,P91/I91)</f>
        <v>0.67042293654420881</v>
      </c>
      <c r="S91" s="115"/>
    </row>
    <row r="92" spans="1:19" x14ac:dyDescent="0.3">
      <c r="A92" s="116" t="s">
        <v>140</v>
      </c>
      <c r="B92" s="116"/>
      <c r="C92" s="116"/>
      <c r="D92" s="116"/>
      <c r="E92" s="116"/>
      <c r="F92" s="116"/>
      <c r="G92" s="116"/>
      <c r="H92" s="116"/>
      <c r="I92" s="86">
        <f>I66+I69+I86+I91</f>
        <v>795837809.73000002</v>
      </c>
      <c r="J92" s="86">
        <f t="shared" ref="J92:M92" si="29">J66+J69+J86+J91</f>
        <v>17221033.870000001</v>
      </c>
      <c r="K92" s="86">
        <f t="shared" si="29"/>
        <v>182244069.28999999</v>
      </c>
      <c r="L92" s="86">
        <f t="shared" si="29"/>
        <v>596372706.56999993</v>
      </c>
      <c r="M92" s="86">
        <f t="shared" si="29"/>
        <v>794143922.52999997</v>
      </c>
      <c r="N92" s="88">
        <f>IF(I92=0,0,M92/I92)</f>
        <v>0.9978715673227756</v>
      </c>
      <c r="O92" s="86">
        <f t="shared" ref="O92:Q92" si="30">O66+O69+O86+O91</f>
        <v>1693887.200000003</v>
      </c>
      <c r="P92" s="86">
        <f t="shared" si="30"/>
        <v>699697988.23000002</v>
      </c>
      <c r="Q92" s="86">
        <f t="shared" si="30"/>
        <v>96139821.499999985</v>
      </c>
      <c r="R92" s="88">
        <f>IF(I92=0,0,P92/I92)</f>
        <v>0.87919671530482213</v>
      </c>
      <c r="S92" s="89"/>
    </row>
    <row r="93" spans="1:19" ht="68.25" customHeight="1" x14ac:dyDescent="0.3">
      <c r="A93" s="90">
        <v>8</v>
      </c>
      <c r="B93" s="20" t="s">
        <v>141</v>
      </c>
      <c r="C93" s="24" t="s">
        <v>142</v>
      </c>
      <c r="D93" s="20" t="s">
        <v>143</v>
      </c>
      <c r="E93" s="91" t="s">
        <v>144</v>
      </c>
      <c r="F93" s="24" t="s">
        <v>145</v>
      </c>
      <c r="G93" s="24" t="s">
        <v>146</v>
      </c>
      <c r="H93" s="25" t="s">
        <v>147</v>
      </c>
      <c r="I93" s="26">
        <f>J93+K93+L93</f>
        <v>8400000</v>
      </c>
      <c r="J93" s="26">
        <v>400000</v>
      </c>
      <c r="K93" s="26">
        <v>400000</v>
      </c>
      <c r="L93" s="26">
        <v>7600000</v>
      </c>
      <c r="M93" s="26">
        <f>M94</f>
        <v>8400000</v>
      </c>
      <c r="N93" s="28">
        <f>IF(I93=0,0,M93/I93)</f>
        <v>1</v>
      </c>
      <c r="O93" s="26">
        <f>I93-M93</f>
        <v>0</v>
      </c>
      <c r="P93" s="26">
        <f>P94</f>
        <v>8400000</v>
      </c>
      <c r="Q93" s="26">
        <f>I93-P93</f>
        <v>0</v>
      </c>
      <c r="R93" s="29">
        <f>IF(I93=0,0,P93/I93)</f>
        <v>1</v>
      </c>
      <c r="S93" s="99"/>
    </row>
    <row r="94" spans="1:19" s="73" customFormat="1" ht="87" hidden="1" customHeight="1" x14ac:dyDescent="0.3">
      <c r="A94" s="90"/>
      <c r="B94" s="20"/>
      <c r="C94" s="24"/>
      <c r="D94" s="20"/>
      <c r="E94" s="91"/>
      <c r="F94" s="24"/>
      <c r="G94" s="24"/>
      <c r="H94" s="117" t="s">
        <v>148</v>
      </c>
      <c r="I94" s="26">
        <v>8400000</v>
      </c>
      <c r="J94" s="26">
        <v>400000</v>
      </c>
      <c r="K94" s="26">
        <v>400000</v>
      </c>
      <c r="L94" s="26">
        <v>7600000</v>
      </c>
      <c r="M94" s="26">
        <f>SUM(M95:M102)</f>
        <v>8400000</v>
      </c>
      <c r="N94" s="28">
        <f>IF(I94=0,0,M94/I94)</f>
        <v>1</v>
      </c>
      <c r="O94" s="26">
        <f>I94-M94</f>
        <v>0</v>
      </c>
      <c r="P94" s="26">
        <v>8400000</v>
      </c>
      <c r="Q94" s="26">
        <f>I94-P94</f>
        <v>0</v>
      </c>
      <c r="R94" s="29">
        <f>IF(I94=0,0,P94/I94)</f>
        <v>1</v>
      </c>
      <c r="S94" s="118" t="s">
        <v>149</v>
      </c>
    </row>
    <row r="95" spans="1:19" ht="40.5" hidden="1" customHeight="1" x14ac:dyDescent="0.3">
      <c r="A95" s="90"/>
      <c r="B95" s="20"/>
      <c r="C95" s="24"/>
      <c r="D95" s="20"/>
      <c r="E95" s="91"/>
      <c r="F95" s="24"/>
      <c r="G95" s="24"/>
      <c r="H95" s="119" t="s">
        <v>150</v>
      </c>
      <c r="I95" s="34" t="s">
        <v>36</v>
      </c>
      <c r="J95" s="34" t="s">
        <v>36</v>
      </c>
      <c r="K95" s="34" t="s">
        <v>36</v>
      </c>
      <c r="L95" s="34" t="s">
        <v>36</v>
      </c>
      <c r="M95" s="120">
        <f>1271674.21+102897+150000</f>
        <v>1524571.21</v>
      </c>
      <c r="N95" s="36" t="s">
        <v>36</v>
      </c>
      <c r="O95" s="34" t="s">
        <v>36</v>
      </c>
      <c r="P95" s="34" t="s">
        <v>36</v>
      </c>
      <c r="Q95" s="34" t="s">
        <v>36</v>
      </c>
      <c r="R95" s="36" t="s">
        <v>36</v>
      </c>
      <c r="S95" s="121"/>
    </row>
    <row r="96" spans="1:19" ht="45" hidden="1" customHeight="1" x14ac:dyDescent="0.3">
      <c r="A96" s="90"/>
      <c r="B96" s="20"/>
      <c r="C96" s="24"/>
      <c r="D96" s="20"/>
      <c r="E96" s="91"/>
      <c r="F96" s="24"/>
      <c r="G96" s="24"/>
      <c r="H96" s="119" t="s">
        <v>151</v>
      </c>
      <c r="I96" s="34" t="s">
        <v>36</v>
      </c>
      <c r="J96" s="34" t="s">
        <v>36</v>
      </c>
      <c r="K96" s="34" t="s">
        <v>36</v>
      </c>
      <c r="L96" s="34" t="s">
        <v>36</v>
      </c>
      <c r="M96" s="120">
        <f>786900.34+47500+598805+62000</f>
        <v>1495205.3399999999</v>
      </c>
      <c r="N96" s="36" t="s">
        <v>36</v>
      </c>
      <c r="O96" s="34" t="s">
        <v>36</v>
      </c>
      <c r="P96" s="34" t="s">
        <v>36</v>
      </c>
      <c r="Q96" s="34" t="s">
        <v>36</v>
      </c>
      <c r="R96" s="36" t="s">
        <v>36</v>
      </c>
      <c r="S96" s="121"/>
    </row>
    <row r="97" spans="1:26" ht="37.5" hidden="1" customHeight="1" x14ac:dyDescent="0.3">
      <c r="A97" s="90"/>
      <c r="B97" s="20"/>
      <c r="C97" s="24"/>
      <c r="D97" s="20"/>
      <c r="E97" s="91"/>
      <c r="F97" s="24"/>
      <c r="G97" s="24"/>
      <c r="H97" s="119" t="s">
        <v>152</v>
      </c>
      <c r="I97" s="34" t="s">
        <v>36</v>
      </c>
      <c r="J97" s="34" t="s">
        <v>36</v>
      </c>
      <c r="K97" s="34" t="s">
        <v>36</v>
      </c>
      <c r="L97" s="34" t="s">
        <v>36</v>
      </c>
      <c r="M97" s="120">
        <v>26000</v>
      </c>
      <c r="N97" s="36" t="s">
        <v>36</v>
      </c>
      <c r="O97" s="34" t="s">
        <v>36</v>
      </c>
      <c r="P97" s="34" t="s">
        <v>36</v>
      </c>
      <c r="Q97" s="34" t="s">
        <v>36</v>
      </c>
      <c r="R97" s="36" t="s">
        <v>36</v>
      </c>
      <c r="S97" s="121"/>
    </row>
    <row r="98" spans="1:26" ht="37.5" hidden="1" customHeight="1" x14ac:dyDescent="0.3">
      <c r="A98" s="90"/>
      <c r="B98" s="20"/>
      <c r="C98" s="24"/>
      <c r="D98" s="20"/>
      <c r="E98" s="91"/>
      <c r="F98" s="24"/>
      <c r="G98" s="24"/>
      <c r="H98" s="122" t="s">
        <v>153</v>
      </c>
      <c r="I98" s="34" t="s">
        <v>36</v>
      </c>
      <c r="J98" s="34" t="s">
        <v>36</v>
      </c>
      <c r="K98" s="34" t="s">
        <v>36</v>
      </c>
      <c r="L98" s="34" t="s">
        <v>36</v>
      </c>
      <c r="M98" s="120">
        <f>526266+517500+600000+585000+316513</f>
        <v>2545279</v>
      </c>
      <c r="N98" s="36" t="s">
        <v>36</v>
      </c>
      <c r="O98" s="34" t="s">
        <v>36</v>
      </c>
      <c r="P98" s="34" t="s">
        <v>36</v>
      </c>
      <c r="Q98" s="34" t="s">
        <v>36</v>
      </c>
      <c r="R98" s="36" t="s">
        <v>36</v>
      </c>
      <c r="S98" s="121"/>
    </row>
    <row r="99" spans="1:26" ht="21.75" hidden="1" customHeight="1" x14ac:dyDescent="0.3">
      <c r="A99" s="90"/>
      <c r="B99" s="20"/>
      <c r="C99" s="24"/>
      <c r="D99" s="20"/>
      <c r="E99" s="91"/>
      <c r="F99" s="24"/>
      <c r="G99" s="24"/>
      <c r="H99" s="122" t="s">
        <v>154</v>
      </c>
      <c r="I99" s="34" t="s">
        <v>36</v>
      </c>
      <c r="J99" s="34" t="s">
        <v>36</v>
      </c>
      <c r="K99" s="34" t="s">
        <v>36</v>
      </c>
      <c r="L99" s="34" t="s">
        <v>36</v>
      </c>
      <c r="M99" s="120">
        <v>100585</v>
      </c>
      <c r="N99" s="36" t="s">
        <v>36</v>
      </c>
      <c r="O99" s="34" t="s">
        <v>36</v>
      </c>
      <c r="P99" s="34" t="s">
        <v>36</v>
      </c>
      <c r="Q99" s="34" t="s">
        <v>36</v>
      </c>
      <c r="R99" s="36" t="s">
        <v>36</v>
      </c>
      <c r="S99" s="121"/>
    </row>
    <row r="100" spans="1:26" ht="22.5" hidden="1" customHeight="1" x14ac:dyDescent="0.3">
      <c r="A100" s="90"/>
      <c r="B100" s="20"/>
      <c r="C100" s="24"/>
      <c r="D100" s="20"/>
      <c r="E100" s="91"/>
      <c r="F100" s="24"/>
      <c r="G100" s="24"/>
      <c r="H100" s="122" t="s">
        <v>155</v>
      </c>
      <c r="I100" s="34" t="s">
        <v>36</v>
      </c>
      <c r="J100" s="34" t="s">
        <v>36</v>
      </c>
      <c r="K100" s="34" t="s">
        <v>36</v>
      </c>
      <c r="L100" s="34" t="s">
        <v>36</v>
      </c>
      <c r="M100" s="120">
        <f>300429.4+70669.07+287330.93+600000</f>
        <v>1258429.3999999999</v>
      </c>
      <c r="N100" s="36" t="s">
        <v>36</v>
      </c>
      <c r="O100" s="34" t="s">
        <v>36</v>
      </c>
      <c r="P100" s="34" t="s">
        <v>36</v>
      </c>
      <c r="Q100" s="34" t="s">
        <v>36</v>
      </c>
      <c r="R100" s="36" t="s">
        <v>36</v>
      </c>
      <c r="S100" s="121"/>
    </row>
    <row r="101" spans="1:26" hidden="1" x14ac:dyDescent="0.3">
      <c r="A101" s="90"/>
      <c r="B101" s="20"/>
      <c r="C101" s="24"/>
      <c r="D101" s="20"/>
      <c r="E101" s="91"/>
      <c r="F101" s="24"/>
      <c r="G101" s="24"/>
      <c r="H101" s="119" t="s">
        <v>156</v>
      </c>
      <c r="I101" s="34" t="s">
        <v>36</v>
      </c>
      <c r="J101" s="34" t="s">
        <v>36</v>
      </c>
      <c r="K101" s="34" t="s">
        <v>36</v>
      </c>
      <c r="L101" s="34" t="s">
        <v>36</v>
      </c>
      <c r="M101" s="120">
        <f>244000+587050+486000</f>
        <v>1317050</v>
      </c>
      <c r="N101" s="36" t="s">
        <v>36</v>
      </c>
      <c r="O101" s="34" t="s">
        <v>36</v>
      </c>
      <c r="P101" s="34" t="s">
        <v>36</v>
      </c>
      <c r="Q101" s="34" t="s">
        <v>36</v>
      </c>
      <c r="R101" s="36" t="s">
        <v>36</v>
      </c>
      <c r="S101" s="121"/>
    </row>
    <row r="102" spans="1:26" hidden="1" x14ac:dyDescent="0.3">
      <c r="A102" s="90"/>
      <c r="B102" s="20"/>
      <c r="C102" s="24"/>
      <c r="D102" s="20"/>
      <c r="E102" s="91"/>
      <c r="F102" s="24"/>
      <c r="G102" s="24"/>
      <c r="H102" s="119" t="s">
        <v>157</v>
      </c>
      <c r="I102" s="34" t="s">
        <v>36</v>
      </c>
      <c r="J102" s="34" t="s">
        <v>36</v>
      </c>
      <c r="K102" s="34" t="s">
        <v>36</v>
      </c>
      <c r="L102" s="34" t="s">
        <v>36</v>
      </c>
      <c r="M102" s="120">
        <v>132880.04999999999</v>
      </c>
      <c r="N102" s="36" t="s">
        <v>36</v>
      </c>
      <c r="O102" s="34" t="s">
        <v>36</v>
      </c>
      <c r="P102" s="34" t="s">
        <v>36</v>
      </c>
      <c r="Q102" s="34" t="s">
        <v>36</v>
      </c>
      <c r="R102" s="36" t="s">
        <v>36</v>
      </c>
      <c r="S102" s="123"/>
    </row>
    <row r="103" spans="1:26" ht="84.75" customHeight="1" x14ac:dyDescent="0.3">
      <c r="A103" s="90"/>
      <c r="B103" s="20"/>
      <c r="C103" s="24"/>
      <c r="D103" s="20"/>
      <c r="E103" s="91" t="s">
        <v>158</v>
      </c>
      <c r="F103" s="24" t="s">
        <v>159</v>
      </c>
      <c r="G103" s="24"/>
      <c r="H103" s="25" t="s">
        <v>147</v>
      </c>
      <c r="I103" s="26">
        <f>I104</f>
        <v>3577406.38</v>
      </c>
      <c r="J103" s="26">
        <f t="shared" ref="J103:M103" si="31">J104</f>
        <v>170352.69</v>
      </c>
      <c r="K103" s="26">
        <f t="shared" si="31"/>
        <v>170352.69</v>
      </c>
      <c r="L103" s="26">
        <f t="shared" si="31"/>
        <v>3236701</v>
      </c>
      <c r="M103" s="26">
        <f t="shared" si="31"/>
        <v>3577420</v>
      </c>
      <c r="N103" s="28">
        <f>IF(I103=0,0,M103/I103)</f>
        <v>1.0000038072275144</v>
      </c>
      <c r="O103" s="26">
        <f t="shared" ref="O103:Q103" si="32">O104</f>
        <v>-13.620000000111759</v>
      </c>
      <c r="P103" s="26">
        <f t="shared" si="32"/>
        <v>3577406.38</v>
      </c>
      <c r="Q103" s="26">
        <f t="shared" si="32"/>
        <v>0</v>
      </c>
      <c r="R103" s="29">
        <f>IF(I103=0,0,P103/I103)</f>
        <v>1</v>
      </c>
      <c r="S103" s="99"/>
    </row>
    <row r="104" spans="1:26" s="73" customFormat="1" ht="95.25" hidden="1" customHeight="1" x14ac:dyDescent="0.3">
      <c r="A104" s="90"/>
      <c r="B104" s="20"/>
      <c r="C104" s="24"/>
      <c r="D104" s="20"/>
      <c r="E104" s="91"/>
      <c r="F104" s="24"/>
      <c r="G104" s="24"/>
      <c r="H104" s="117" t="s">
        <v>160</v>
      </c>
      <c r="I104" s="26">
        <f>J104+K104+L104</f>
        <v>3577406.38</v>
      </c>
      <c r="J104" s="26">
        <v>170352.69</v>
      </c>
      <c r="K104" s="26">
        <v>170352.69</v>
      </c>
      <c r="L104" s="26">
        <v>3236701</v>
      </c>
      <c r="M104" s="26">
        <v>3577420</v>
      </c>
      <c r="N104" s="28">
        <v>0</v>
      </c>
      <c r="O104" s="26">
        <f>I104-M104</f>
        <v>-13.620000000111759</v>
      </c>
      <c r="P104" s="26">
        <v>3577406.38</v>
      </c>
      <c r="Q104" s="26">
        <f>I104-P104</f>
        <v>0</v>
      </c>
      <c r="R104" s="29">
        <f>IF(I104=0,0,P104/I104)</f>
        <v>1</v>
      </c>
      <c r="S104" s="124" t="s">
        <v>161</v>
      </c>
    </row>
    <row r="105" spans="1:26" ht="18.75" customHeight="1" x14ac:dyDescent="0.3">
      <c r="A105" s="90"/>
      <c r="B105" s="53" t="s">
        <v>59</v>
      </c>
      <c r="C105" s="53"/>
      <c r="D105" s="53"/>
      <c r="E105" s="53"/>
      <c r="F105" s="53"/>
      <c r="G105" s="53"/>
      <c r="H105" s="53"/>
      <c r="I105" s="54">
        <f>I103+I93</f>
        <v>11977406.379999999</v>
      </c>
      <c r="J105" s="54">
        <f>J103+J93</f>
        <v>570352.68999999994</v>
      </c>
      <c r="K105" s="54">
        <f>K103+K93</f>
        <v>570352.68999999994</v>
      </c>
      <c r="L105" s="54">
        <f>L103+L93</f>
        <v>10836701</v>
      </c>
      <c r="M105" s="54">
        <f>M103+M93</f>
        <v>11977420</v>
      </c>
      <c r="N105" s="125">
        <f>IF(I105=0,0,M105/I105)</f>
        <v>1.0000011371410111</v>
      </c>
      <c r="O105" s="54">
        <f>O103+O93</f>
        <v>-13.620000000111759</v>
      </c>
      <c r="P105" s="54">
        <f>P103+P93</f>
        <v>11977406.379999999</v>
      </c>
      <c r="Q105" s="54">
        <f>Q103+Q93</f>
        <v>0</v>
      </c>
      <c r="R105" s="56">
        <f>IF(I105=0,0,P105/I105)</f>
        <v>1</v>
      </c>
      <c r="S105" s="115"/>
    </row>
    <row r="106" spans="1:26" ht="19.5" thickBot="1" x14ac:dyDescent="0.35">
      <c r="A106" s="116" t="s">
        <v>162</v>
      </c>
      <c r="B106" s="116"/>
      <c r="C106" s="116"/>
      <c r="D106" s="116"/>
      <c r="E106" s="116"/>
      <c r="F106" s="116"/>
      <c r="G106" s="116"/>
      <c r="H106" s="116"/>
      <c r="I106" s="86">
        <f>I105</f>
        <v>11977406.379999999</v>
      </c>
      <c r="J106" s="86">
        <f t="shared" ref="J106:M106" si="33">J105</f>
        <v>570352.68999999994</v>
      </c>
      <c r="K106" s="86">
        <f t="shared" si="33"/>
        <v>570352.68999999994</v>
      </c>
      <c r="L106" s="86">
        <f t="shared" si="33"/>
        <v>10836701</v>
      </c>
      <c r="M106" s="86">
        <f t="shared" si="33"/>
        <v>11977420</v>
      </c>
      <c r="N106" s="88">
        <f>IF(I106=0,0,M106/I106)</f>
        <v>1.0000011371410111</v>
      </c>
      <c r="O106" s="86">
        <f t="shared" ref="O106" si="34">O105</f>
        <v>-13.620000000111759</v>
      </c>
      <c r="P106" s="86">
        <f>P105</f>
        <v>11977406.379999999</v>
      </c>
      <c r="Q106" s="86">
        <f>Q105</f>
        <v>0</v>
      </c>
      <c r="R106" s="88">
        <f>IF(I106=0,0,P106/I106)</f>
        <v>1</v>
      </c>
      <c r="S106" s="126"/>
    </row>
    <row r="107" spans="1:26" s="131" customFormat="1" ht="22.5" x14ac:dyDescent="0.25">
      <c r="A107" s="127" t="s">
        <v>163</v>
      </c>
      <c r="B107" s="127"/>
      <c r="C107" s="127"/>
      <c r="D107" s="127"/>
      <c r="E107" s="127"/>
      <c r="F107" s="127"/>
      <c r="G107" s="127"/>
      <c r="H107" s="127"/>
      <c r="I107" s="128">
        <f>I106+I92+I61</f>
        <v>1536027879.5</v>
      </c>
      <c r="J107" s="128">
        <f>J106+J92+J61</f>
        <v>90918508.230000004</v>
      </c>
      <c r="K107" s="128">
        <f>K106+K92+K61</f>
        <v>765064036.21000004</v>
      </c>
      <c r="L107" s="128">
        <f>L106+L92+L61</f>
        <v>680045335.05999994</v>
      </c>
      <c r="M107" s="128">
        <f>M106+M92+M61</f>
        <v>1451189272.8399999</v>
      </c>
      <c r="N107" s="129">
        <f>IF(I107=0,0,M107/I107)</f>
        <v>0.94476753463119667</v>
      </c>
      <c r="O107" s="128">
        <f>O106+O92+O61</f>
        <v>84838606.660000011</v>
      </c>
      <c r="P107" s="128">
        <f>P106+P92+P61</f>
        <v>804728009.78999996</v>
      </c>
      <c r="Q107" s="128">
        <f>Q106+Q92+Q61</f>
        <v>731299869.70999992</v>
      </c>
      <c r="R107" s="129">
        <f>IF(I107=0,0,P107/I107)</f>
        <v>0.52390195551134844</v>
      </c>
      <c r="S107" s="130"/>
    </row>
    <row r="109" spans="1:26" s="133" customForma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32"/>
      <c r="L109" s="2"/>
      <c r="M109" s="2"/>
      <c r="O109" s="2"/>
      <c r="P109" s="2"/>
      <c r="Q109" s="2"/>
      <c r="S109" s="2"/>
      <c r="T109" s="2"/>
      <c r="U109" s="2"/>
      <c r="V109" s="2"/>
      <c r="W109" s="2"/>
      <c r="X109" s="2"/>
      <c r="Y109" s="2"/>
      <c r="Z109" s="2"/>
    </row>
    <row r="110" spans="1:26" s="133" customForma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32"/>
      <c r="L110" s="2"/>
      <c r="M110" s="2"/>
      <c r="O110" s="2"/>
      <c r="P110" s="2"/>
      <c r="Q110" s="2"/>
      <c r="S110" s="2"/>
      <c r="T110" s="2"/>
      <c r="U110" s="2"/>
      <c r="V110" s="2"/>
      <c r="W110" s="2"/>
      <c r="X110" s="2"/>
      <c r="Y110" s="2"/>
      <c r="Z110" s="2"/>
    </row>
    <row r="111" spans="1:26" s="133" customForma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32"/>
      <c r="L111" s="2"/>
      <c r="M111" s="2"/>
      <c r="O111" s="2"/>
      <c r="P111" s="2"/>
      <c r="Q111" s="2"/>
      <c r="S111" s="2"/>
      <c r="T111" s="2"/>
      <c r="U111" s="2"/>
      <c r="V111" s="2"/>
      <c r="W111" s="2"/>
      <c r="X111" s="2"/>
      <c r="Y111" s="2"/>
      <c r="Z111" s="2"/>
    </row>
  </sheetData>
  <sheetProtection password="EDE7" sheet="1" objects="1" scenarios="1"/>
  <mergeCells count="95">
    <mergeCell ref="A107:H107"/>
    <mergeCell ref="G93:G104"/>
    <mergeCell ref="S94:S102"/>
    <mergeCell ref="E103:E104"/>
    <mergeCell ref="F103:F104"/>
    <mergeCell ref="B105:H105"/>
    <mergeCell ref="A106:H106"/>
    <mergeCell ref="E89:E90"/>
    <mergeCell ref="F89:F90"/>
    <mergeCell ref="B91:H91"/>
    <mergeCell ref="A92:H92"/>
    <mergeCell ref="A93:A105"/>
    <mergeCell ref="B93:B104"/>
    <mergeCell ref="C93:C104"/>
    <mergeCell ref="D93:D104"/>
    <mergeCell ref="E93:E102"/>
    <mergeCell ref="F93:F102"/>
    <mergeCell ref="S71:S77"/>
    <mergeCell ref="F78:F85"/>
    <mergeCell ref="S79:S85"/>
    <mergeCell ref="B86:H86"/>
    <mergeCell ref="A87:A91"/>
    <mergeCell ref="B87:B90"/>
    <mergeCell ref="C87:C90"/>
    <mergeCell ref="D87:D90"/>
    <mergeCell ref="G87:G90"/>
    <mergeCell ref="S87:S90"/>
    <mergeCell ref="G67:G68"/>
    <mergeCell ref="S67:S68"/>
    <mergeCell ref="B69:H69"/>
    <mergeCell ref="A70:A86"/>
    <mergeCell ref="B70:B85"/>
    <mergeCell ref="C70:C85"/>
    <mergeCell ref="D70:D85"/>
    <mergeCell ref="E70:E85"/>
    <mergeCell ref="F70:F77"/>
    <mergeCell ref="G70:G85"/>
    <mergeCell ref="S62:S63"/>
    <mergeCell ref="F64:F65"/>
    <mergeCell ref="S64:S65"/>
    <mergeCell ref="B66:H66"/>
    <mergeCell ref="A67:A69"/>
    <mergeCell ref="B67:B68"/>
    <mergeCell ref="C67:C68"/>
    <mergeCell ref="D67:D68"/>
    <mergeCell ref="E67:E68"/>
    <mergeCell ref="F67:F68"/>
    <mergeCell ref="G58:G59"/>
    <mergeCell ref="B60:H60"/>
    <mergeCell ref="A61:H61"/>
    <mergeCell ref="A62:A66"/>
    <mergeCell ref="B62:B65"/>
    <mergeCell ref="C62:C65"/>
    <mergeCell ref="D62:D65"/>
    <mergeCell ref="E62:E65"/>
    <mergeCell ref="F62:F63"/>
    <mergeCell ref="G62:G65"/>
    <mergeCell ref="A58:A60"/>
    <mergeCell ref="B58:B59"/>
    <mergeCell ref="C58:C59"/>
    <mergeCell ref="D58:D59"/>
    <mergeCell ref="E58:E59"/>
    <mergeCell ref="F58:F59"/>
    <mergeCell ref="G6:G28"/>
    <mergeCell ref="A29:H29"/>
    <mergeCell ref="A30:A57"/>
    <mergeCell ref="B30:B56"/>
    <mergeCell ref="C30:C56"/>
    <mergeCell ref="D30:D56"/>
    <mergeCell ref="E30:E55"/>
    <mergeCell ref="F30:F56"/>
    <mergeCell ref="G30:G56"/>
    <mergeCell ref="B57:H57"/>
    <mergeCell ref="A6:A27"/>
    <mergeCell ref="B6:B28"/>
    <mergeCell ref="C6:C28"/>
    <mergeCell ref="D6:D28"/>
    <mergeCell ref="E6:E28"/>
    <mergeCell ref="F6:F28"/>
    <mergeCell ref="M3:N3"/>
    <mergeCell ref="O3:O4"/>
    <mergeCell ref="P3:P4"/>
    <mergeCell ref="Q3:Q4"/>
    <mergeCell ref="R3:R4"/>
    <mergeCell ref="S3:S4"/>
    <mergeCell ref="A1:S1"/>
    <mergeCell ref="A3:A4"/>
    <mergeCell ref="B3:B4"/>
    <mergeCell ref="C3:C4"/>
    <mergeCell ref="D3:D4"/>
    <mergeCell ref="E3:E4"/>
    <mergeCell ref="F3:G3"/>
    <mergeCell ref="H3:H4"/>
    <mergeCell ref="I3:I4"/>
    <mergeCell ref="J3:L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0" fitToHeight="0" orientation="landscape" r:id="rId1"/>
  <rowBreaks count="1" manualBreakCount="1">
    <brk id="6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01.08 на сайт</vt:lpstr>
      <vt:lpstr>'01.08 на сайт'!Заголовки_для_печати</vt:lpstr>
      <vt:lpstr>'01.08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2025-08-08T09:01:28Z</dcterms:created>
  <dcterms:modified xsi:type="dcterms:W3CDTF">2025-08-08T09:07:10Z</dcterms:modified>
</cp:coreProperties>
</file>